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PS 11-02-11" sheetId="3" r:id="rId3"/>
    <sheet name="SO 11-11-01" sheetId="4" r:id="rId4"/>
    <sheet name="SO 11-13-01" sheetId="5" r:id="rId5"/>
    <sheet name="SO 01-76-01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<sst xmlns="http://schemas.openxmlformats.org/spreadsheetml/2006/main" count="3844" uniqueCount="763">
  <si>
    <t>Aspe</t>
  </si>
  <si>
    <t>Rekapitulace ceny</t>
  </si>
  <si>
    <t>S632100204</t>
  </si>
  <si>
    <t>Zvýšení bezpečnosti na přejezdu P1673 v km 9,213 na trati Plzeň - Žatec</t>
  </si>
  <si>
    <t>IV</t>
  </si>
  <si>
    <t>Importovaná varianta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</si>
  <si>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</si>
  <si>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</si>
  <si>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</si>
  <si>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</si>
  <si>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</si>
  <si>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</si>
  <si>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</si>
  <si>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</si>
  <si>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</si>
  <si>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</si>
  <si>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11-01-31</t>
  </si>
  <si>
    <t>PZZ přejezdu P1673 v km 9,213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</si>
  <si>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</si>
  <si>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</si>
  <si>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</si>
  <si>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</si>
  <si>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</si>
  <si>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</si>
  <si>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</si>
  <si>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</si>
  <si>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</si>
  <si>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</si>
  <si>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</si>
  <si>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</si>
  <si>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</si>
  <si>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</si>
  <si>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</si>
  <si>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</si>
  <si>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</si>
  <si>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</si>
  <si>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</si>
  <si>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</si>
  <si>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</si>
  <si>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</si>
  <si>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</si>
  <si>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</si>
  <si>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</si>
  <si>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</si>
  <si>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</si>
  <si>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</si>
  <si>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</si>
  <si>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</si>
  <si>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</si>
  <si>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</si>
  <si>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</si>
  <si>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</si>
  <si>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</si>
  <si>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</si>
  <si>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</si>
  <si>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</si>
  <si>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</si>
  <si>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výkresu č. 2_0101, 2_0102, 2_2010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</si>
  <si>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</si>
  <si>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</si>
  <si>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</si>
  <si>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</si>
  <si>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</si>
  <si>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</si>
  <si>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</si>
  <si>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</si>
  <si>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</si>
  <si>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</si>
  <si>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</si>
  <si>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</si>
  <si>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13183</t>
  </si>
  <si>
    <t>HLOUBENÍ JAM ZAPAŽ I NEPAŽ TŘ II</t>
  </si>
  <si>
    <t>M3</t>
  </si>
  <si>
    <t>OTSKP23</t>
  </si>
  <si>
    <t>4*8+1,4*5+0,8*2+2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</si>
  <si>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</si>
  <si>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</si>
  <si>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13283</t>
  </si>
  <si>
    <t>HLOUBENÍ RÝH ŠÍŘ DO 2M PAŽ I NEPAŽ TŘ. II</t>
  </si>
  <si>
    <t>0,35*0,8*23+0,5*0,8*26+0,7*1,2*5+0,35*0,8*83</t>
  </si>
  <si>
    <t>6</t>
  </si>
  <si>
    <t>R13273</t>
  </si>
  <si>
    <t>HLOUBENÍ RÝH ŠÍŘ DO 2M PAŽ I NEPAŽ TŘ. II - PŘÍPLATEK ZA KOPÁNÍ V OBSAZENÉ TRASE</t>
  </si>
  <si>
    <t>0,35*0,8*325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</si>
  <si>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</si>
  <si>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</si>
  <si>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</si>
  <si>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</si>
  <si>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</si>
  <si>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z výkresu č. 2_0101, 2_0215 a TZ</t>
  </si>
  <si>
    <t>Technická specifikace položky odpovídá příslušné cenové soustavě</t>
  </si>
  <si>
    <t>8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</si>
  <si>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</si>
  <si>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</si>
  <si>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</si>
  <si>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9</t>
  </si>
  <si>
    <t>702312</t>
  </si>
  <si>
    <t>ZAKRYTÍ KABELŮ VÝSTRAŽNOU FÓLIÍ ŠÍŘKY PŘES 20 DO 40 CM</t>
  </si>
  <si>
    <t>10</t>
  </si>
  <si>
    <t>17411</t>
  </si>
  <si>
    <t>ZÁSYP JAM A RÝH ZEMINOU SE ZHUTNĚNÍM</t>
  </si>
  <si>
    <t>0,35*0,7*23+0,35*0,8*325+0,5*0,7*26+0,5*1,1*5+4*8+0,35*0,8*83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</si>
  <si>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</si>
  <si>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11</t>
  </si>
  <si>
    <t>18214</t>
  </si>
  <si>
    <t>ÚPRAVA POVRCHŮ SROVNÁNÍM ÚZEMÍ V TL DO 0,25M</t>
  </si>
  <si>
    <t>M2</t>
  </si>
  <si>
    <t>0,35*348+0,5*31+4*2*2+0,35*83</t>
  </si>
  <si>
    <t>12</t>
  </si>
  <si>
    <t>702211</t>
  </si>
  <si>
    <t>KABELOVÁ CHRÁNIČKA ZEMNÍ DN DO 100 MM</t>
  </si>
  <si>
    <t>z výkresu č. 2_0101, 2_1000 a TZ</t>
  </si>
  <si>
    <t>13</t>
  </si>
  <si>
    <t>702212</t>
  </si>
  <si>
    <t>KABELOVÁ CHRÁNIČKA ZEMNÍ DN PŘES 100 DO 200 MM</t>
  </si>
  <si>
    <t>z výkresu č. 2_0101 a TZ</t>
  </si>
  <si>
    <t>1. Položka obsahuje: – proražení otvoru zdivem o průřezu od 0,01 do 0,025m2 – úpravu a začištění omítky po montáži vedení – pomocné mechanismy 2. Položka neobsahuje: – protipožární ucpávku 3. Způsob měření:</t>
  </si>
  <si>
    <t>14</t>
  </si>
  <si>
    <t>701004</t>
  </si>
  <si>
    <t>VYHLEDÁVACÍ MARKER ZEMNÍ</t>
  </si>
  <si>
    <t>15</t>
  </si>
  <si>
    <t>709210</t>
  </si>
  <si>
    <t>KŘIŽOVATKA KABELOVÝCH VEDENÍ SE STÁVAJÍCÍ INŽENÝRSKOU SÍTÍ (KABELEM, POTRUBÍM APOD.)</t>
  </si>
  <si>
    <t>16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</si>
  <si>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</si>
  <si>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</si>
  <si>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</si>
  <si>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</si>
  <si>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(1,4*5+0,8*2+2+0,5*0,1*26+0,35*0,1*23+0,7*0,1*5)*2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</si>
  <si>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</si>
  <si>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Pokládka, montáž</t>
  </si>
  <si>
    <t>17</t>
  </si>
  <si>
    <t>75A131</t>
  </si>
  <si>
    <t>KABEL METALICKÝ DVOUPLÁŠŤOVÝ DO 12 PÁRŮ - DODÁVKA</t>
  </si>
  <si>
    <t>KMPÁR</t>
  </si>
  <si>
    <t>7*0,01+12*0,234</t>
  </si>
  <si>
    <t>1. Položka obsahuje: – dodání kabelů podle typu od výrobců včetně mimostaveništní dopravy 2. Položka neobsahuje: X 3. Způsob měření:</t>
  </si>
  <si>
    <t>18</t>
  </si>
  <si>
    <t>75A141</t>
  </si>
  <si>
    <t>KABEL METALICKÝ DVOUPLÁŠŤOVÝ PŘES 12 PÁRŮ - DODÁVKA</t>
  </si>
  <si>
    <t>16*0,05+24*0,055+48*0,39</t>
  </si>
  <si>
    <t>19</t>
  </si>
  <si>
    <t>75A217</t>
  </si>
  <si>
    <t>ZATAŽENÍ A SPOJKOVÁNÍ KABELŮ DO 12 PÁRŮ - MONTÁŽ</t>
  </si>
  <si>
    <t>20</t>
  </si>
  <si>
    <t>75A227</t>
  </si>
  <si>
    <t>ZATAŽENÍ A SPOJKOVÁNÍ KABELŮ PŘES 12 PÁRŮ - MONTÁŽ</t>
  </si>
  <si>
    <t>21</t>
  </si>
  <si>
    <t>75A311</t>
  </si>
  <si>
    <t>KABELOVÁ FORMA (UKONČENÍ KABELŮ) PRO KABELY ZABEZPEČOVACÍ DO 12 PÁRŮ</t>
  </si>
  <si>
    <t>z výkresu č. 2_1000 a TZ</t>
  </si>
  <si>
    <t>22</t>
  </si>
  <si>
    <t>75A312</t>
  </si>
  <si>
    <t>KABELOVÁ FORMA (UKONČENÍ KABELŮ) PRO KABELY ZABEZPEČOVACÍ PŘES 12 PÁRŮ</t>
  </si>
  <si>
    <t>23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</si>
  <si>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</si>
  <si>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</si>
  <si>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</si>
  <si>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</si>
  <si>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24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</si>
  <si>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</si>
  <si>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</si>
  <si>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</si>
  <si>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25</t>
  </si>
  <si>
    <t>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</si>
  <si>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</si>
  <si>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</si>
  <si>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26</t>
  </si>
  <si>
    <t>742H12</t>
  </si>
  <si>
    <t>KABEL NN ČTYŘ- A PĚTIŽÍLOVÝ CU S PLASTOVOU IZOLACÍ OD 4 DO 16 MM2</t>
  </si>
  <si>
    <t>27</t>
  </si>
  <si>
    <t>742L11</t>
  </si>
  <si>
    <t>UKONČENÍ DVOU AŽ PĚTIŽÍLOVÉHO KABELU V ROZVADĚČI NEBO NA PŘÍSTROJI DO 2,5 MM2</t>
  </si>
  <si>
    <t>28</t>
  </si>
  <si>
    <t>742L12</t>
  </si>
  <si>
    <t>UKONČENÍ DVOU AŽ PĚTIŽÍLOVÉHO KABELU V ROZVADĚČI NEBO NA PŘÍSTROJI OD 4 DO 16 MM2</t>
  </si>
  <si>
    <t>29</t>
  </si>
  <si>
    <t>747511</t>
  </si>
  <si>
    <t>ZKOUŠKY VODIČŮ A KABELŮ NN PRŮŘEZU ŽÍLY DO 5X25 MM2</t>
  </si>
  <si>
    <t>30</t>
  </si>
  <si>
    <t>742P15</t>
  </si>
  <si>
    <t>OZNAČOVACÍ ŠTÍTEK NA KABEL</t>
  </si>
  <si>
    <t>31</t>
  </si>
  <si>
    <t>75A420</t>
  </si>
  <si>
    <t>OZNAČENÍ KABELŮ ZNAČKOVACÍ KABELOVOU OBJÍMKOU</t>
  </si>
  <si>
    <t>32</t>
  </si>
  <si>
    <t>741911</t>
  </si>
  <si>
    <t>UZEMŇOVACÍ VODIČ V ZEMI FEZN DO 120 MM2</t>
  </si>
  <si>
    <t>z výkresu č. 2_0215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</si>
  <si>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</si>
  <si>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33</t>
  </si>
  <si>
    <t>741B11</t>
  </si>
  <si>
    <t>ZEMNÍCÍ TYČ FEZN DÉLKY DO 2 M</t>
  </si>
  <si>
    <t>34</t>
  </si>
  <si>
    <t>701003</t>
  </si>
  <si>
    <t>BETONOVÝ OZNAČNÍK</t>
  </si>
  <si>
    <t>Zabezp.zařízení - vnitřní</t>
  </si>
  <si>
    <t>35</t>
  </si>
  <si>
    <t>75B411</t>
  </si>
  <si>
    <t>STOJANOVÁ ŘADA PRO 1 STOJAN - DODÁVKA</t>
  </si>
  <si>
    <t>z výkresu č. 2_0501 a TZ</t>
  </si>
  <si>
    <t>36</t>
  </si>
  <si>
    <t>75B417</t>
  </si>
  <si>
    <t>STOJANOVÁ ŘADA PRO 1 STOJAN - MONTÁŽ</t>
  </si>
  <si>
    <t>37</t>
  </si>
  <si>
    <t>R75B6L1</t>
  </si>
  <si>
    <t>BEZÚDRŽBOVÁ BATERIE 24 V/140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</si>
  <si>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</si>
  <si>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38</t>
  </si>
  <si>
    <t>75B6T7</t>
  </si>
  <si>
    <t>BATERIE - MONTÁŽ</t>
  </si>
  <si>
    <t>39</t>
  </si>
  <si>
    <t>R75B633</t>
  </si>
  <si>
    <t>MĚNIČ AC/DC 230/24 S FUNKCÍ DOBÍJEČE - DODÁVKA, MONTÁŽ</t>
  </si>
  <si>
    <t>Měnič AC/DC 230/24 s funkcí dobíječe - dodávka, montáž</t>
  </si>
  <si>
    <t>40</t>
  </si>
  <si>
    <t>746771</t>
  </si>
  <si>
    <t>MĚNIČ DC/DC DO 20 A</t>
  </si>
  <si>
    <t>41</t>
  </si>
  <si>
    <t>R632650</t>
  </si>
  <si>
    <t>ZÁZNAMOVÉ ZAŘÍZENÍ - DODÁVKA A MONTÁŽ</t>
  </si>
  <si>
    <t>42</t>
  </si>
  <si>
    <t>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</si>
  <si>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</si>
  <si>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</si>
  <si>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43</t>
  </si>
  <si>
    <t>75D277</t>
  </si>
  <si>
    <t>ZAŘÍZENÍ (PZZ) PRO NEVIDOMÉ - MONTÁŽ</t>
  </si>
  <si>
    <t>44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</si>
  <si>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</si>
  <si>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</si>
  <si>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</si>
  <si>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45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</si>
  <si>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</si>
  <si>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</si>
  <si>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</si>
  <si>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46</t>
  </si>
  <si>
    <t>75B471</t>
  </si>
  <si>
    <t>KABELOVÝ ROŠT VODOROVNÝ - DODÁVKA</t>
  </si>
  <si>
    <t>47</t>
  </si>
  <si>
    <t>75B477</t>
  </si>
  <si>
    <t>KABELOVÝ ROŠT VODOROVNÝ - MONTÁŽ</t>
  </si>
  <si>
    <t>48</t>
  </si>
  <si>
    <t>744121</t>
  </si>
  <si>
    <t>ROZVODNICE NN MODULÁRNÍ, MIN. IP 55, TŘÍDA IZOLACE II, DO 24 MODULŮ</t>
  </si>
  <si>
    <t>49</t>
  </si>
  <si>
    <t>R746698</t>
  </si>
  <si>
    <t>VYBAVENÍ DOMKU - NÁBYTEK - DODÁVKA A MONTÁŽ</t>
  </si>
  <si>
    <t>50</t>
  </si>
  <si>
    <t>R75B9A7</t>
  </si>
  <si>
    <t>ÚPRAVA SW JOP - DODÁVKA A MONTÁŽ</t>
  </si>
  <si>
    <t>Zabezp.zařízení - venkovní</t>
  </si>
  <si>
    <t>51</t>
  </si>
  <si>
    <t>75D161</t>
  </si>
  <si>
    <t>RELÉOVÝ DOMEK (DO 18 M2) PREFABRIKOVANÝ, IZOLOVANÝ, S KLIMATIZACÍ A VNITŘNÍ KABELIZACÍ - DODÁVKA</t>
  </si>
  <si>
    <t>Reléový domek neobsahuje klimatizaci.</t>
  </si>
  <si>
    <t>z výkresu č. 2_0101, 2_0200, 2_0210, 2_0215, 2_0501, 2_0502, 2_1000 a TZ</t>
  </si>
  <si>
    <t>52</t>
  </si>
  <si>
    <t>75D167</t>
  </si>
  <si>
    <t>RELÉOVÝ DOMEK (DO 18 M2) PREFABRIKOVANÝ - MONTÁŽ</t>
  </si>
  <si>
    <t>53</t>
  </si>
  <si>
    <t>R7838G</t>
  </si>
  <si>
    <t>NÁTĚR FASÁDY RELÉOVÉHO DOMKU PO STAVBĚ</t>
  </si>
  <si>
    <t>NÁTĚR FASÁDY RELÉOVÉHO DOMKU PO STAVBĚ - POLOŽKA ZAHRNUJE PŘÍPRAVU PODKLADU PŘED PROVEDENÍM NÁTĚRU, NÁTĚR FASÁDY BARVOU VE VÍCE VRSTVÁCH, VČ. PŘIDRUŽENÉHO MATERIÁLU A PRACÍ</t>
  </si>
  <si>
    <t>54</t>
  </si>
  <si>
    <t>744231</t>
  </si>
  <si>
    <t>KABELOVÁ SKŘÍŇ VENKOVNÍ SPOLEČNÁ PŘÍSTROJOVÁ PRO PŘEJEZDY</t>
  </si>
  <si>
    <t>z výkresu č. 2_0101, 2_0200, 2_0210, 2_0215, 2_0501, 2_1000 a TZ</t>
  </si>
  <si>
    <t>55</t>
  </si>
  <si>
    <t>R743B51</t>
  </si>
  <si>
    <t>PANEL MÍSTNÍHO OVLÁDÁNÍ</t>
  </si>
  <si>
    <t>Dodávka a montáž skříně místního ovládání přejezdu</t>
  </si>
  <si>
    <t>56</t>
  </si>
  <si>
    <t>75IEC3</t>
  </si>
  <si>
    <t>VENKOVNÍ TELEFONNÍ OBJEKT NA OBJEKTU - DODÁVKA</t>
  </si>
  <si>
    <t>57</t>
  </si>
  <si>
    <t>75IECX</t>
  </si>
  <si>
    <t>VENKOVNÍ TELEFONNÍ OBJEKT - MONTÁŽ</t>
  </si>
  <si>
    <t>58</t>
  </si>
  <si>
    <t>75D141</t>
  </si>
  <si>
    <t>KABELOVÁ SKŘÍŇ - DODÁVKA</t>
  </si>
  <si>
    <t>z výkresu č. 2_0101, 2_0200, 2_0210, 2_0215, 2_1000 a TZ</t>
  </si>
  <si>
    <t>59</t>
  </si>
  <si>
    <t>75D147</t>
  </si>
  <si>
    <t>KABELOVÁ SKŘÍŇ - MONTÁŽ</t>
  </si>
  <si>
    <t>60</t>
  </si>
  <si>
    <t>R75D211</t>
  </si>
  <si>
    <t>VÝSTRAŽNÍK SE ZÁVOROU, BEZ SKŘÍNĚ - DODÁVKA A MONTÁŽ</t>
  </si>
  <si>
    <t>1. Položka obsahuje:  – dodávka a montáž výstražníku se závorou podle jeho typu a potřebného pomocného materiálu a dopravy do staveništního skladu  – dodávku  a montáž výstražníku se závorou včetně pomocného materiálu, dopravu do místa určení 2. Položka neobsahuje:  X 3. Způsob měření: Udává se počet kusů kompletní konstrukce nebo práce.</t>
  </si>
  <si>
    <t>61</t>
  </si>
  <si>
    <t>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</si>
  <si>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</si>
  <si>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</si>
  <si>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62</t>
  </si>
  <si>
    <t>75D217</t>
  </si>
  <si>
    <t>VÝSTRAŽNÍK SE ZÁVOROU, 1 SKŘÍŇ - MONTÁŽ</t>
  </si>
  <si>
    <t>63</t>
  </si>
  <si>
    <t>75D221</t>
  </si>
  <si>
    <t>VÝSTRAŽNÍK BEZ ZÁVORY, 1 SKŘÍŇ - DODÁVKA</t>
  </si>
  <si>
    <t>1. Položka obsahuje: – dodávka výstražníku bez závory 1 skříň podle jeho typu a potřebného pomocného materiálu a dopravy do staveništního skladu – dodávku výstražníku bez závory 1 skříň včetně pomocného materiálu, dopravu do místa určení 2. Položka neobsahuje: X 3. Způsob měření:</t>
  </si>
  <si>
    <t>64</t>
  </si>
  <si>
    <t>75D227</t>
  </si>
  <si>
    <t>VÝSTRAŽNÍK BEZ ZÁVORY, 1 SKŘÍŇ - MONTÁŽ</t>
  </si>
  <si>
    <t>65</t>
  </si>
  <si>
    <t>R75D217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</si>
  <si>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</si>
  <si>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</si>
  <si>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66</t>
  </si>
  <si>
    <t>R75D167U</t>
  </si>
  <si>
    <t>STAVEBNÍ ÚPRAVY V OKOLÍ RD</t>
  </si>
  <si>
    <t>STAVEBNÍ ÚPRAVY A ZEMNÍ PRÁCE V OKOLÍ RD</t>
  </si>
  <si>
    <t>67</t>
  </si>
  <si>
    <t>914111</t>
  </si>
  <si>
    <t>DOPRAVNÍ ZNAČKY ZÁKLADNÍ VELIKOSTI OCELOVÉ NEREFLEXNÍ - DOD A MONTÁŽ</t>
  </si>
  <si>
    <t>PZTS</t>
  </si>
  <si>
    <t>68</t>
  </si>
  <si>
    <t>75O511</t>
  </si>
  <si>
    <t>PZTS, ÚSTŘEDNA DO 48 ZÓN - DODÁVKA</t>
  </si>
  <si>
    <t>1. Položka obsahuje: – dodávku specifikovaného bloku/zařízení včetně potřebného drobného montážního materiálu – dodávku souvisejícího příslušenství pro specifikovaný blok/zařízení – dodávku akumulátoru do 18 Ah pro dobu zálohování min. 6 hodin – dopravu a skladování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</si>
  <si>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69</t>
  </si>
  <si>
    <t>75O51X</t>
  </si>
  <si>
    <t>PZTS, ÚSTŘEDNA - MONTÁŽ</t>
  </si>
  <si>
    <t>70</t>
  </si>
  <si>
    <t>75O521</t>
  </si>
  <si>
    <t>PZTS, SOFTWARE ÚSTŘEDNY - DODÁVKA</t>
  </si>
  <si>
    <t>71</t>
  </si>
  <si>
    <t>75O52W</t>
  </si>
  <si>
    <t>PZTS, SOFTWARE ÚSTŘEDNY - DOPLNĚNÍ</t>
  </si>
  <si>
    <t>72</t>
  </si>
  <si>
    <t>75O571</t>
  </si>
  <si>
    <t>PZTS, MAGNETICKÝ KONTAKT PLASTOVÝ - LEHKÉ PROVEDENÍ - DODÁVKA</t>
  </si>
  <si>
    <t>73</t>
  </si>
  <si>
    <t>75O57X</t>
  </si>
  <si>
    <t>PZTS, MAGNETICKÝ KONTAKT - MONTÁŽ</t>
  </si>
  <si>
    <t>74</t>
  </si>
  <si>
    <t>R75O5P1A</t>
  </si>
  <si>
    <t>PZTS, KONTROLA A OCHRANA BATERIE - DODÁVKA</t>
  </si>
  <si>
    <t>EZS, KONTROLA A OCHRANA BATERIE - DODÁVKA</t>
  </si>
  <si>
    <t>75</t>
  </si>
  <si>
    <t>R75O5P1B</t>
  </si>
  <si>
    <t>PZTS, KONTROLA A OCHRANA BATERIE - MONTÁŽ</t>
  </si>
  <si>
    <t>EZS, KONTROLA A OCHRANA BATERIE - MONTÁŽ</t>
  </si>
  <si>
    <t>76</t>
  </si>
  <si>
    <t>75O5B1</t>
  </si>
  <si>
    <t>PZTS, HLÁSIČ KOUŘE - DODÁVKA</t>
  </si>
  <si>
    <t>77</t>
  </si>
  <si>
    <t>75O5BX</t>
  </si>
  <si>
    <t>PZTS, HLÁSIČ KOUŘE - MONTÁŽ</t>
  </si>
  <si>
    <t>78</t>
  </si>
  <si>
    <t>R75M951</t>
  </si>
  <si>
    <t>MODEM SHDSL S ROZHRANÍM ETHERNET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</si>
  <si>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</si>
  <si>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79</t>
  </si>
  <si>
    <t>75M95X</t>
  </si>
  <si>
    <t>DATOVÁ INFRASTRUKTURA LAN, MODEM - MONTÁŽ</t>
  </si>
  <si>
    <t>80</t>
  </si>
  <si>
    <t>75JB11</t>
  </si>
  <si>
    <t>DATOVÝ ROZVADĚČ 19" 600X600 DO 15 U - DODÁVKA</t>
  </si>
  <si>
    <t>81</t>
  </si>
  <si>
    <t>75JB1X</t>
  </si>
  <si>
    <t>DATOVÝ ROZVADĚČ 19" 600X600 - MONTÁŽ</t>
  </si>
  <si>
    <t>82</t>
  </si>
  <si>
    <t>75K311</t>
  </si>
  <si>
    <t>ZÁLOŽNÍ ZDROJ UPS 230 V DO 500 VA - DODÁVKA</t>
  </si>
  <si>
    <t>83</t>
  </si>
  <si>
    <t>75K31X</t>
  </si>
  <si>
    <t>ZÁLOŽNÍ ZDROJ UPS 230 V DO 500 VA - MONTÁŽ</t>
  </si>
  <si>
    <t>84</t>
  </si>
  <si>
    <t>85</t>
  </si>
  <si>
    <t>86</t>
  </si>
  <si>
    <t>744612</t>
  </si>
  <si>
    <t>JISTIČ JEDNOPÓLOVÝ (10 KA) OD 4 DO 10 A</t>
  </si>
  <si>
    <t>87</t>
  </si>
  <si>
    <t>75J311</t>
  </si>
  <si>
    <t>KABEL SDĚLOVACÍ PRO STRUKTUROVANOU KABELÁŽ UTP</t>
  </si>
  <si>
    <t>88</t>
  </si>
  <si>
    <t>75J31X</t>
  </si>
  <si>
    <t>KABEL SDĚLOVACÍ PRO STRUKTUROVANOU KABELÁŽ UTP - MONTÁŽ</t>
  </si>
  <si>
    <t>89</t>
  </si>
  <si>
    <t>R75J31XU</t>
  </si>
  <si>
    <t>UKONČENÍ KABELU UTP</t>
  </si>
  <si>
    <t>UKONČENÍ KABELU UTP - DODÁVKA A MONTÁŽ</t>
  </si>
  <si>
    <t>90</t>
  </si>
  <si>
    <t>75O5O1</t>
  </si>
  <si>
    <t>PZTS, ŠKOLENÍ A ZÁCVIK PERSONÁLU OBSLUHUJÍCÍHO ZAŘÍZENÍ PZTS</t>
  </si>
  <si>
    <t>HOD</t>
  </si>
  <si>
    <t>1. Položka obsahuje: – dodávku specifikovaného bloku/zařízení včetně potřebného drobného montážního materiálu – dodávku souvisejícího příslušenství pro specifikovaný blok/zařízení – dopravu a skladování 2. Položka neobsahuje: X 3. Způsob měření:</t>
  </si>
  <si>
    <t>91</t>
  </si>
  <si>
    <t>75O5O2</t>
  </si>
  <si>
    <t>PZTS, ZÁVĚREČNÉ OŽIVENÍ, NASTAVENÍ A FUNKČNÍ ODZKOUŠENÍ ZAŘÍZENÍ PZTS</t>
  </si>
  <si>
    <t>92</t>
  </si>
  <si>
    <t>75O5O3</t>
  </si>
  <si>
    <t>PZTS, PŘEZKOUŠENÍ ÚSTŘEDNY PZTS</t>
  </si>
  <si>
    <t>93</t>
  </si>
  <si>
    <t>75O5O4</t>
  </si>
  <si>
    <t>PZTS, UVEDENÍ ÚSTŘEDNY PZTS DO TRVALÉHO PROVOZU</t>
  </si>
  <si>
    <t>94</t>
  </si>
  <si>
    <t>75O5O5</t>
  </si>
  <si>
    <t>PZTS, REVIZE ÚSTŘEDNY PZTS</t>
  </si>
  <si>
    <t>D</t>
  </si>
  <si>
    <t>Demontáže</t>
  </si>
  <si>
    <t>95</t>
  </si>
  <si>
    <t>R75D218</t>
  </si>
  <si>
    <t>DEMONTÁŽ VÝSTRAŽNÉHO KŘÍŽE</t>
  </si>
  <si>
    <t>DEMONTÁŽ - výstražný kříž</t>
  </si>
  <si>
    <t>96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</si>
  <si>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</si>
  <si>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</si>
  <si>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</si>
  <si>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97</t>
  </si>
  <si>
    <t>75D168</t>
  </si>
  <si>
    <t>RELÉOVÝ DOMEK (DO 18 M2) PREFABRIKOVANÝ - DEMONTÁŽ</t>
  </si>
  <si>
    <t>z výkresu č. 2_0200, 2_0210, 2_1000 a TZ</t>
  </si>
  <si>
    <t>1. Položka obsahuje: – demontáž reléového domku prefabrikovaného, izolovaného, s klimatizací a vnitřní kabelizací včetně odpojení od kabelových rozvodů – demontáž reléového domku prefabrikovaného, izolovaného, s klimatizací a vnitřní kabelizací se všemi pomocnými a doplňujícími pracemi a součástmi, případné použití mechanizmů, včetně dopravy z místa demontáže do skladu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</si>
  <si>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98</t>
  </si>
  <si>
    <t>R75D168V</t>
  </si>
  <si>
    <t>DEMONTÁŽ VNITŘNÍHO VYBAVENÍ RD</t>
  </si>
  <si>
    <t>99</t>
  </si>
  <si>
    <t>75IECY</t>
  </si>
  <si>
    <t>VENKOVNÍ TELEFONNÍ OBJEKT - DEMONTÁŽ</t>
  </si>
  <si>
    <t>100</t>
  </si>
  <si>
    <t>PANEL MÍSTNÍHO OVLÁDÁNÍ - DEMONTÁŽ</t>
  </si>
  <si>
    <t>demontáž skříně místního ovládání přejezdu</t>
  </si>
  <si>
    <t>101</t>
  </si>
  <si>
    <t>75D228</t>
  </si>
  <si>
    <t>VÝSTRAŽNÍK BEZ ZÁVORY, 1 SKŘÍŇ - DEMONTÁŽ</t>
  </si>
  <si>
    <t>102</t>
  </si>
  <si>
    <t>R742Z23</t>
  </si>
  <si>
    <t>DEMONTÁŽ KABELOVÉHO VEDENÍ</t>
  </si>
  <si>
    <t>Demontáž stávajícího kabelového vedení</t>
  </si>
  <si>
    <t>103</t>
  </si>
  <si>
    <t>R709692</t>
  </si>
  <si>
    <t>DEMONTÁŽ - ODVOZ (NA LIKVIDACI ODPADŮ NEBO JINÉ URČENÉ MÍSTO)</t>
  </si>
  <si>
    <t>tkm</t>
  </si>
  <si>
    <t>1. Položka obsahuje:  – odvoz jakýmkoliv dopravním p1. Položka obsahuje:  – odvoz jakýmkoliv dopravním prostředkem a složení  – případné překládky na trase . Způsob měření: Výměra je součtem součinů metrů krychlových tun vybouraného materiálu v původním stavu a jednotlivých vzdáleností v kilometrech.rostředkem a složení  – případné překládky na trase součtem součinů metrů krychlových tun vybouraného materiálu v původním stavu a jednotlivých vzdáleností v kilometrech.</t>
  </si>
  <si>
    <t>104</t>
  </si>
  <si>
    <t>R015140</t>
  </si>
  <si>
    <t>910</t>
  </si>
  <si>
    <t>POPLATKY ZA LIKVIDACI ODPADŮ NEKONTAMINOVANÝCH - 17 01 01 BETON Z DEMOLIC OBJEKTŮ, ZÁKLADŮ TV, VČETNĚ DOPRAVY</t>
  </si>
  <si>
    <t>105</t>
  </si>
  <si>
    <t>R015310</t>
  </si>
  <si>
    <t>917</t>
  </si>
  <si>
    <t>POPLATKY ZA LIKVIDACŮ ODPADŮ NEKONTAMINOVANÝCH - 16 02 14 ELEKTROŠROT (VYŘAZENÁ EL. ZAŘÍZENÍ A PŘÍSTR. - AL, CU A VZ. KOVY), VČETNĚ DOPRAVY</t>
  </si>
  <si>
    <t>106</t>
  </si>
  <si>
    <t>R015310-1</t>
  </si>
  <si>
    <t>919</t>
  </si>
  <si>
    <t>POPLATKY ZA LIKVIDACŮ ODPADŮ NEKONTAMINOVANÝCH - 17 04 05 ŽELEZNÝ ŠROT - KONSTRUKCE, STOŽÁRY, KOLEJ, VČETNĚ DOPRAVY</t>
  </si>
  <si>
    <t>Ostatní</t>
  </si>
  <si>
    <t>107</t>
  </si>
  <si>
    <t>R29611</t>
  </si>
  <si>
    <t>OSTATNÍ POŽADAVKY - ODBORNÝ DOZOR</t>
  </si>
  <si>
    <t>Odborný dozor správce zařízení</t>
  </si>
  <si>
    <t>108</t>
  </si>
  <si>
    <t>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</si>
  <si>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</si>
  <si>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</si>
  <si>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109</t>
  </si>
  <si>
    <t>75E197</t>
  </si>
  <si>
    <t>PŘÍPRAVA A CELKOVÉ ZKOUŠKY PŘEJEZDOVÉHO ZABEZPEČOVACÍHO ZAŘÍZENÍ PRO JEDNU KOLEJ</t>
  </si>
  <si>
    <t>110</t>
  </si>
  <si>
    <t>74F323</t>
  </si>
  <si>
    <t>PROTOKOL UTZ</t>
  </si>
  <si>
    <t>2023_OTSKP</t>
  </si>
  <si>
    <t>1. Položka obsahuje: – protokol autorizovanou osobou podle požadavku ČSN, včetně hodnocení 2. Položka neobsahuje: X 3. Způsob měření:</t>
  </si>
  <si>
    <t>111</t>
  </si>
  <si>
    <t>75E127</t>
  </si>
  <si>
    <t>CELKOVÁ PROHLÍDKA ZAŘÍZENÍ A VYHOTOVENÍ REVIZNÍ ZPRÁVY</t>
  </si>
  <si>
    <t>112</t>
  </si>
  <si>
    <t>75E1B7</t>
  </si>
  <si>
    <t>REGULACE A ZKOUŠENÍ ZABEZPEČOVACÍHO ZAŘÍZENÍ</t>
  </si>
  <si>
    <t>113</t>
  </si>
  <si>
    <t>747703</t>
  </si>
  <si>
    <t>ZKUŠEBNÍ PROVOZ</t>
  </si>
  <si>
    <t>114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</si>
  <si>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</si>
  <si>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</si>
  <si>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</si>
  <si>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115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</si>
  <si>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</si>
  <si>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</si>
  <si>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</si>
  <si>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D.1.2</t>
  </si>
  <si>
    <t>Sdělovací zařízení</t>
  </si>
  <si>
    <t xml:space="preserve">  PS 11-02-11</t>
  </si>
  <si>
    <t>Sdělovací zařízení, místní kabelizace</t>
  </si>
  <si>
    <t>PS 11-02-11</t>
  </si>
  <si>
    <t>75I321</t>
  </si>
  <si>
    <t>KABEL ZEMNÍ DVOUPLÁŠŤOVÝ S PANCÍŘEM PRŮMĚRU ŽÍLY 0,8 MM DO 5XN</t>
  </si>
  <si>
    <t>KMČTYŘKA</t>
  </si>
  <si>
    <t>z výkresů č. 2_002, 2_003 a TZ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</si>
  <si>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</si>
  <si>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</si>
  <si>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</si>
  <si>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75IH31</t>
  </si>
  <si>
    <t>UKONČENÍ KABELU FORMA KABELOVÁ DÉLKY DO 0,5 M DO 5XN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</si>
  <si>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</si>
  <si>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75IE41</t>
  </si>
  <si>
    <t>SLOUPKOVÝ ROZVADĚČ DO 100 PÁRŮ - DODÁVKA</t>
  </si>
  <si>
    <t>z výkresů č. 2_002, 2_003, 2_004 a TZ</t>
  </si>
  <si>
    <t>75IE4X</t>
  </si>
  <si>
    <t>SLOUPKOVÝ ROZVADĚČ DO 100 PÁRŮ - MONTÁŽ</t>
  </si>
  <si>
    <t>75IF21</t>
  </si>
  <si>
    <t>ROZPOJOVACÍ SVORKOVNICE 2/10, 2/8 - DODÁVKA</t>
  </si>
  <si>
    <t>75IF2X</t>
  </si>
  <si>
    <t>ROZPOJOVACÍ SVORKOVNICE 2/10, 2/8 - MONTÁŽ</t>
  </si>
  <si>
    <t>D.2.1.1.1</t>
  </si>
  <si>
    <t>Kolejový spodek</t>
  </si>
  <si>
    <t xml:space="preserve">  SO 11-11-01</t>
  </si>
  <si>
    <t>Železniční spodek na přejezdu P1673 v km 9,213</t>
  </si>
  <si>
    <t>SO 11-11-01</t>
  </si>
  <si>
    <t>Železniční spodek a odvodnění</t>
  </si>
  <si>
    <t>11120</t>
  </si>
  <si>
    <t>ODSTRANĚNÍ KŘOVIN</t>
  </si>
  <si>
    <t>odstranění křovin a stromů do průměru 100 mm doprava dřevin bez ohledu na vzdálenost spálení na hromadách nebo štěpkování</t>
  </si>
  <si>
    <t>R11202</t>
  </si>
  <si>
    <t>KÁCENÍ STROMŮ D KMENE DO 0,9M S ODSTRANĚNÍM PAŘEZŮ</t>
  </si>
  <si>
    <t>Kácení stromů se měří v [ks] poražených stromů (průměr stromů se měří ve výšce 1,3m nad terénem)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</si>
  <si>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>87433</t>
  </si>
  <si>
    <t>POTRUBÍ Z TRUB PLASTOVÝCH ODPADNÍCH DN DO 150MM</t>
  </si>
  <si>
    <t>z výkresu č. 2_001 a TZ</t>
  </si>
  <si>
    <t>9181D</t>
  </si>
  <si>
    <t>ČELA PROPUSTU Z TRUB DN DO 600MM Z BETONU</t>
  </si>
  <si>
    <t>z výkresů č. 2_001, 2_002, 2_003 a TZ</t>
  </si>
  <si>
    <t>9183D2</t>
  </si>
  <si>
    <t>PROPUSTY Z TRUB DN 600MM ŽELEZOBETONOVÝCH</t>
  </si>
  <si>
    <t>R45211</t>
  </si>
  <si>
    <t>PODKLAD KONSTR Z DÍLCŮ BETON - PODKLADNÍ PRAHY POD ŽB TROUBY</t>
  </si>
  <si>
    <t>PODKLAD KONSTR Z DÍLCŮ BETON - PODKLADNÍ PRAHY POD ŽB TROUBY - DODÁVKA A MONTÁŽ</t>
  </si>
  <si>
    <t>711211</t>
  </si>
  <si>
    <t>IZOLACE ZVLÁŠT KONSTR PROTI ZEM VLHK ASFALT NÁTĚRY</t>
  </si>
  <si>
    <t>R899122</t>
  </si>
  <si>
    <t>MŘÍŽE LITINOVÉ SAMOSTATNÉ, VČ. PANTŮ A ZÁMKU</t>
  </si>
  <si>
    <t>MŘÍŽE LITINOVÉ SAMOSTATNÉ, VČ. PANTŮ A ZÁMKU - DODÁVKA A MONTÁŽ</t>
  </si>
  <si>
    <t>R935222</t>
  </si>
  <si>
    <t>PŘÍKOPOVÉ ŽLABY Z BETON TVÁRNIC ŠÍŘ DO 900MM DO BETONU TL 200MM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</si>
  <si>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</t>
  </si>
  <si>
    <t>935902</t>
  </si>
  <si>
    <t>ŽLABY A RIGOLY Z PŘÍKOPOVÝCH ŽLABŮ (VČETNĚ POKLOPŮ A MŘÍŽÍ) "J" VELKÉ</t>
  </si>
  <si>
    <t>451312</t>
  </si>
  <si>
    <t>PODKLADNÍ A VÝPLŇOVÉ VRSTVY Z PROSTÉHO BETONU C12/15</t>
  </si>
  <si>
    <t>z výkresu č. 2_002 a TZ</t>
  </si>
  <si>
    <t>45131A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</si>
  <si>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</si>
  <si>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</si>
  <si>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451314</t>
  </si>
  <si>
    <t>PODKLADNÍ A VÝPLŇOVÉ VRSTVY Z PROSTÉHO BETONU C25/30</t>
  </si>
  <si>
    <t>451315</t>
  </si>
  <si>
    <t>PODKLADNÍ A VÝPLŇOVÉ VRSTVY Z PROSTÉHO BETONU C30/37</t>
  </si>
  <si>
    <t>451384</t>
  </si>
  <si>
    <t>PODKL VRSTVY ZE ŽELEZOBET DO C25/30 VČET VÝZTUŽE</t>
  </si>
  <si>
    <t>45152</t>
  </si>
  <si>
    <t>PODKLADNÍ A VÝPLŇOVÉ VRSTVY Z KAMENIVA DRCENÉHO</t>
  </si>
  <si>
    <t>96815</t>
  </si>
  <si>
    <t>VYSEKÁNÍ OTVORŮ, KAPES, RÝH V ŽELEZOBETONOVÉ KONSTRUKCI</t>
  </si>
  <si>
    <t>12383</t>
  </si>
  <si>
    <t>ODKOP PRO SPOD STAVBU SILNIC A ŽELEZNIC TŘ. II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</si>
  <si>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</si>
  <si>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</si>
  <si>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</si>
  <si>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</si>
  <si>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R18214A</t>
  </si>
  <si>
    <t>TERÉNNÍ ÚPRAVY, REPROFILACE PŘÍKOPU</t>
  </si>
  <si>
    <t>z výkresu č. 3 a TZ</t>
  </si>
  <si>
    <t>položka zahrnuje úpravu terénu do požadovaného profilu</t>
  </si>
  <si>
    <t>46321</t>
  </si>
  <si>
    <t>ROVNANINA Z LOMOVÉHO KAMENE</t>
  </si>
  <si>
    <t>Technická specifikace položky odpovídá příslušné cenové soustavě.</t>
  </si>
  <si>
    <t>513550</t>
  </si>
  <si>
    <t>KOLEJOVÉ LOŽE - DOPLNĚNÍ Z KAMENIVA HRUBÉHO DRCENÉHO (ŠTĚRK)</t>
  </si>
  <si>
    <t>184B13</t>
  </si>
  <si>
    <t>VYSAZOVÁNÍ STROMŮ LISTNATÝCH S BALEM OBVOD KMENE DO 12CM, PODCHOZÍ VÝŠ MIN 2,2M</t>
  </si>
  <si>
    <t>R02914</t>
  </si>
  <si>
    <t>OBNOVENÍ GEODETICKÉHO BODU ZÁKLADNÍ VYTYČOVACÍ SÍTĚ</t>
  </si>
  <si>
    <t>OBNOVENÍ GEODETICKÉHO BODU ZÁKLADNÍ VYTYČOVACÍ SÍTĚ - ZAMĚŘENÍ, MONTÁŽ VČ. PŘIDRUŽENÝCH PRACÍ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</si>
  <si>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</si>
  <si>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</si>
  <si>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</si>
  <si>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</si>
  <si>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</si>
  <si>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742Z23</t>
  </si>
  <si>
    <t>DEMONTÁŽ KABELOVÉHO VEDENÍ NN</t>
  </si>
  <si>
    <t>R709400</t>
  </si>
  <si>
    <t>ZATAŽENÍ LANKA DO CHRÁNIČKY NEBO ŽLABU</t>
  </si>
  <si>
    <t>Zataženílanka do chrábičky nebo žlabu - kompletní montáž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</si>
  <si>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</si>
  <si>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</si>
  <si>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</si>
  <si>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702111</t>
  </si>
  <si>
    <t>KABELOVÝ ŽLAB ZEMNÍ VČETNĚ KRYTU SVĚTLÉ ŠÍŘKY DO 120 MM</t>
  </si>
  <si>
    <t>96616</t>
  </si>
  <si>
    <t>BOURÁNÍ KONSTRUKCÍ ZE ŽELEZOBETONU</t>
  </si>
  <si>
    <t>966357</t>
  </si>
  <si>
    <t>BOURÁNÍ PROPUSTŮ Z TRUB DN DO 500MM</t>
  </si>
  <si>
    <t>966358</t>
  </si>
  <si>
    <t>BOURÁNÍ PROPUSTŮ Z TRUB DN DO 600MM</t>
  </si>
  <si>
    <t>1. Položka obsahuje:      
 – veškeré poplatky provozovateli skládky, recyklační linky nebo jiného zařízení na zpracování nebo likvidaci odpadů související s převzetím, uložením, zpracováním nebo likvidací odpadu      
- náklady spojené s dopravou odpadu z místa stavby na místo převzetí provozovatelem skládky, recyklační linky nebo jiného zařízení na zpracování nebo likvidaci odpadů      
- náklady spojené s vyložením a manipulací s materiálem v místě skládky      
2. Položka neobsahuje:      
 – náklady spojené s naložením a manipulací s materiálem      
3. Způsob měření:      
(měrná jednotka - nejčastěji Tuna) určující množství odpadu vytříděného v souladu se zákonem č. 541/2020 Sb., o nakládání s odpady, v platném znění.</t>
  </si>
  <si>
    <t>R015160</t>
  </si>
  <si>
    <t>908</t>
  </si>
  <si>
    <t>POPLATKY ZA LIKVIDACŮ ODPADŮ NEKONTAMINOVANÝCH - 02 01 03 SMÝCENÉ STROMY A KEŘE), VČETNĚ DOPRAVY</t>
  </si>
  <si>
    <t>D.2.1.3</t>
  </si>
  <si>
    <t>Přejezdy a přechody</t>
  </si>
  <si>
    <t xml:space="preserve">  SO 11-13-01</t>
  </si>
  <si>
    <t>Přejezdová konstrukce přejezdu P1673 v km 9,213</t>
  </si>
  <si>
    <t>SO 11-13-01</t>
  </si>
  <si>
    <t>PK</t>
  </si>
  <si>
    <t>921112</t>
  </si>
  <si>
    <t>ŽELEZNIČNÍ PŘEJEZD CELOPRYŽOVÝ NA BETONOVÝCH PRAŽCÍCH</t>
  </si>
  <si>
    <t>z výkresů č. 2_001, 2_002 a TZ</t>
  </si>
  <si>
    <t>1. Položka obsahuje: – úpravu a hutnění podloží přejezdové konstrukce – dodávku přejezdové konstrukce s veškerými prvky a částmi daného typu přejezdové konstrukce včetně závěrných zídek a jejich betonového základu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</si>
  <si>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</si>
  <si>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</si>
  <si>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R31811</t>
  </si>
  <si>
    <t>ZDI ODDĚLOVACÍ A OHRADNÍ Z DÍLCŮ BETON - ZÁVĚRNÉ ZÍDKY</t>
  </si>
  <si>
    <t>- dodání  dílce  požadovaného  tvaru  a  vlastností,  jeho  skladování,  doprava  a  osazení  do 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</si>
  <si>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27211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</si>
  <si>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</si>
  <si>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</si>
  <si>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R93664</t>
  </si>
  <si>
    <t>ZŘÍZENÍ PROSTUPU ZÁKLADŮ PRO ODTOK</t>
  </si>
  <si>
    <t>ZŘÍZENÍ PROSTUPU ZÁKLADŮ PRO ODTOK - KOMPLETNÍ MONTÁŽ, VČ. PŘIDRUŽENÝCH PRACÍ A POMOCNÉHO MATERIÁLU</t>
  </si>
  <si>
    <t>Komunikace</t>
  </si>
  <si>
    <t>56330</t>
  </si>
  <si>
    <t>VOZOVKOVÉ VRSTVY ZE ŠTĚRKODRTI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</si>
  <si>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</si>
  <si>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574A34</t>
  </si>
  <si>
    <t>ASFALTOVÝ BETON PRO OBRUSNÉ VRSTVY ACO 11+, 11S TL. 40MM</t>
  </si>
  <si>
    <t>574C56</t>
  </si>
  <si>
    <t>ASFALTOVÝ BETON PRO LOŽNÍ VRSTVY ACL 16+, 16S TL. 60MM</t>
  </si>
  <si>
    <t>574E58</t>
  </si>
  <si>
    <t>ASFALTOVÝ BETON PRO PODKLADNÍ VRSTVY ACP 22+, 22S TL. 60MM</t>
  </si>
  <si>
    <t>572211</t>
  </si>
  <si>
    <t>SPOJOVACÍ POSTŘIK Z ASFALTU DO 0,5KG/M2</t>
  </si>
  <si>
    <t>931322</t>
  </si>
  <si>
    <t>TĚSNĚNÍ DILATAČ SPAR ASF ZÁLIVKOU MODIFIK PRŮŘ DO 200MM2</t>
  </si>
  <si>
    <t>93818</t>
  </si>
  <si>
    <t>OČIŠTĚNÍ ASFALT VOZOVEK ZAMETENÍM</t>
  </si>
  <si>
    <t>položka zahrnuje očištění předepsaným způsobem včetně odklizení vzniklého odpadu</t>
  </si>
  <si>
    <t>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</si>
  <si>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</si>
  <si>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</si>
  <si>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R015130</t>
  </si>
  <si>
    <t>912</t>
  </si>
  <si>
    <t>POPLATKY ZA LIKVIDACŮ ODPADŮ NEKONTAMINOVANÝCH - 17 03 02 VYBOURANÝ ASFALTOVÝ BETON BEZ DEHTU, VČETNĚ DOPRAVY</t>
  </si>
  <si>
    <t>R015330</t>
  </si>
  <si>
    <t>911</t>
  </si>
  <si>
    <t>POPLATKY ZA LIKVIDACŮ ODPADŮ NEKONTAMINOVANÝCH - 17 05 04 KAMENNÁ SUŤ, VČETNĚ DOPRAVY</t>
  </si>
  <si>
    <t>R3720</t>
  </si>
  <si>
    <t>POMOC PRÁCE ZAJIŠŤ NEBO ZŘÍZ REGULACI A OCHRANU DOPRAVY - DIO</t>
  </si>
  <si>
    <t>zahrnuje objednatelem povolené náklady na služby pro zhotovitele</t>
  </si>
  <si>
    <t>OSTATNÍ POŽADAVKY - INŽENÝRSKÉ PRÁCE</t>
  </si>
  <si>
    <t>NÁKLADY NA INŽENÝRSKÉ PRÁCE V PRŮBĚHU REALIZACE</t>
  </si>
  <si>
    <t>Vypracování realizační dokumentace železničního svršku dle ZTP</t>
  </si>
  <si>
    <t>Ostatní práce</t>
  </si>
  <si>
    <t>921930</t>
  </si>
  <si>
    <t>ANTIKOROZNÍ PROVEDENÍ UPEVŇOVADEL A JINÉHO DROBNÉHO KOLEJIVA</t>
  </si>
  <si>
    <t>921930V</t>
  </si>
  <si>
    <t>VÝMĚNA UPEVŇOVADEL NA BETONOVÝCH PRAŽCÍCH</t>
  </si>
  <si>
    <t>Výměna upevňovadel na betonových pražcích za nová typu ŽS4.</t>
  </si>
  <si>
    <t>917223</t>
  </si>
  <si>
    <t>SILNIČNÍ A CHODNÍKOVÉ OBRUBY Z BETONOVÝCH OBRUBNÍKŮ ŠÍŘ 100MM</t>
  </si>
  <si>
    <t>z výkresů č. 2_001, 2_003 a TZ</t>
  </si>
  <si>
    <t>917224</t>
  </si>
  <si>
    <t>SILNIČNÍ A CHODNÍKOVÉ OBRUBY Z BETONOVÝCH OBRUBNÍKŮ ŠÍŘ 150MM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</si>
  <si>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</si>
  <si>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</si>
  <si>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</si>
  <si>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</si>
  <si>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</si>
  <si>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položka zahrnuje dodávku předepsaného kameniva, mimostaveništní a vnitrostaveništní dopravu a jeho uložení    
není-li v zadávací dokumentaci uvedeno jinak, jedná se o nakupovaný materiál</t>
  </si>
  <si>
    <t>451113</t>
  </si>
  <si>
    <t>PODKL A VÝPLŇ VRSTVY Z DÍLCŮ BETON DO C16/20</t>
  </si>
  <si>
    <t>45145</t>
  </si>
  <si>
    <t>PODKL A VÝPLŇ VRSTVY Z MALTY CEMENTOVÉ</t>
  </si>
  <si>
    <t>R18214</t>
  </si>
  <si>
    <t>TERÉNNÍ ÚPRAVY</t>
  </si>
  <si>
    <t>18232</t>
  </si>
  <si>
    <t>ROZPROSTŘENÍ ORNICE V ROVINĚ V TL DO 0,15M</t>
  </si>
  <si>
    <t>18331</t>
  </si>
  <si>
    <t>SADOVNICKÉ OBDĚLÁNÍ PŮDY</t>
  </si>
  <si>
    <t>18241</t>
  </si>
  <si>
    <t>ZALOŽENÍ TRÁVNÍKU RUČNÍM VÝSEVEM</t>
  </si>
  <si>
    <t>17360</t>
  </si>
  <si>
    <t>ZEMNÍ KRAJNICE A DOSYPÁVKY Z HORNIN KAMENITÝCH</t>
  </si>
  <si>
    <t>919113</t>
  </si>
  <si>
    <t>ŘEZÁNÍ ASFALTOVÉHO KRYTU VOZOVEK TL DO 150MM</t>
  </si>
  <si>
    <t>11372</t>
  </si>
  <si>
    <t>FRÉZOVÁNÍ ZPEVNĚNÝCH PLOCH ASFALTOVÝCH</t>
  </si>
  <si>
    <t>Položka zahrnuje, frézování asfaltových ploch za účelem odstranění této vrstvy,  manipulaci s vybouranou sutí a s vybouranými hmotami - naložení na dopravní prostředek. Nezahrnuje dopravu na skládku ani poplatek za skládku.</t>
  </si>
  <si>
    <t>11333</t>
  </si>
  <si>
    <t>ODSTRANĚNÍ PODKLADU ZPEVNĚNÝCH PLOCH S ASFALT POJIVEM</t>
  </si>
  <si>
    <t>Položka zahrnuje odstranění podkladu zpevněné plochy s asfaltovým pojivem, naložení odstraněného materiálu na dopravní prostředek. nezahrnuje dopravu na skládku ani poplatky za uložení na skládku.</t>
  </si>
  <si>
    <t>11317</t>
  </si>
  <si>
    <t>ODSTRAN KRYTU ZPEVNĚNÝCH PLOCH Z DLAŽEB KOSTEK</t>
  </si>
  <si>
    <t>Položka zahrnuje rozebrání krytu z dlažebních kostek, naložení vybourané suti na dopravní prostředek . Nezahrnuje dopravu na skládku ani poplatek za skládku.</t>
  </si>
  <si>
    <t>11337</t>
  </si>
  <si>
    <t>ODSTRANĚNÍ PODKLADU ZPEVNĚNÝCH PLOCH Z DLAŽEBNÍCH KOSTEK</t>
  </si>
  <si>
    <t>Položka zahrnuje odstranění podkladu krytu z dlažebních kostek, naložení odstraněného materiálu na dopravní prostředek. nezahrnuje dopravu na skládku ani poplatky za uložení na skládku.</t>
  </si>
  <si>
    <t>D.2.3.6</t>
  </si>
  <si>
    <t>Rozvody VN, NN, osvětlení a dálkové ovládání odpojovačů</t>
  </si>
  <si>
    <t xml:space="preserve">  SO 01-76-01</t>
  </si>
  <si>
    <t>Elektrická přípojka NN přejezdu P1673 v km 9,213</t>
  </si>
  <si>
    <t>SO 01-76-01</t>
  </si>
  <si>
    <t>z výkresu č. 2_002, 2_003 a TZ</t>
  </si>
  <si>
    <t>0,5*0,8*6</t>
  </si>
  <si>
    <t>0,5*0,7*6</t>
  </si>
  <si>
    <t>0,5*6</t>
  </si>
  <si>
    <t>Pokládka a montáž</t>
  </si>
  <si>
    <t>744211</t>
  </si>
  <si>
    <t>KABELOVÁ SKŘÍŇ VENKOVNÍ PRÁZDNÁ PLASTOVÁ V KOMPAKTNÍM PILÍŘI, MIN. IP 44, DO 530 X 800 MM</t>
  </si>
  <si>
    <t>z výkresu č. 2_002, 2_003, 2_004, 2_006 a TZ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</si>
  <si>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</si>
  <si>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744633</t>
  </si>
  <si>
    <t>JISTIČ TŘÍPÓLOVÝ (10 KA) OD 13 DO 20 A</t>
  </si>
  <si>
    <t>z výkresu č. 2_004 a TZ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</si>
  <si>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</si>
  <si>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</si>
  <si>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</si>
  <si>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</si>
  <si>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</si>
  <si>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747111</t>
  </si>
  <si>
    <t>KONTROLA SILOVÝCH ROZVADĚČŮ NN, 1 POLE</t>
  </si>
  <si>
    <t>747701</t>
  </si>
  <si>
    <t>DOKONČOVACÍ MONTÁŽNÍ PRÁCE NA ELEKTRICKÉM ZAŘÍZENÍ</t>
  </si>
  <si>
    <t>R744ZBA</t>
  </si>
  <si>
    <t>DEMONTÁŽ ROZVADĚČE, VČ.PILÍŘE</t>
  </si>
  <si>
    <t>R759999</t>
  </si>
  <si>
    <t>PODÍL PŘIDRUŽENÝCH MONTÁŽNÍCH PRACÍ A MATERIÁLU</t>
  </si>
  <si>
    <t>podíl přidružených motážních prací a materiálu</t>
  </si>
  <si>
    <t>R75E1C7</t>
  </si>
  <si>
    <t>SO 98-98</t>
  </si>
  <si>
    <t>Všeobecný objekt</t>
  </si>
  <si>
    <t xml:space="preserve">  SO 98-98</t>
  </si>
  <si>
    <t>Dokumentace stavby</t>
  </si>
  <si>
    <t>VSEOB001</t>
  </si>
  <si>
    <t>Dokumentace skutečného provedení stavby, geodetická část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</si>
  <si>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</si>
  <si>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</si>
  <si>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</si>
  <si>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</si>
  <si>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</si>
  <si>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stavby,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</si>
  <si>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</si>
  <si>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</si>
  <si>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</si>
  <si>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stavby, dokladová část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</si>
  <si>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</si>
  <si>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</si>
  <si>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</si>
  <si>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Úprava projektu žel. svršku - PPK</t>
  </si>
  <si>
    <t>[bez vazby na CS]</t>
  </si>
  <si>
    <t>Úprava projektu železničního svršku (kap. 4.5.2 ZTP)</t>
  </si>
  <si>
    <t>VSEOB005</t>
  </si>
  <si>
    <t>Osvědčení o shodě notifikovanou osobou v realizaci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</si>
  <si>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</si>
  <si>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</si>
  <si>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</si>
  <si>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</si>
  <si>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</si>
  <si>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</si>
  <si>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</si>
  <si>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Exkurze</t>
  </si>
  <si>
    <t>dle SoD</t>
  </si>
  <si>
    <t>Položka zahrnuje veškeré činnosti nezbytné k zajištění exkurze.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</si>
</sst>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</f>
      </c>
    </row>
    <row r="7" spans="2:3" ht="12.75" customHeight="1">
      <c r="B7" s="8" t="s">
        <v>7</v>
      </c>
      <c s="10">
        <f>0+E10+E12+E14+E16+E18+E20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481</v>
      </c>
      <c s="12" t="s">
        <v>482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483</v>
      </c>
      <c s="12" t="s">
        <v>484</v>
      </c>
      <c s="14">
        <f>'PS 11-02-11'!K8+'PS 11-02-11'!M8</f>
      </c>
      <c s="14">
        <f>C13*0.21</f>
      </c>
      <c s="14">
        <f>C13+D13</f>
      </c>
      <c s="13">
        <f>'PS 11-02-11'!T7</f>
      </c>
    </row>
    <row r="14" spans="1:6" ht="12.75">
      <c r="A14" s="11" t="s">
        <v>505</v>
      </c>
      <c s="12" t="s">
        <v>506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507</v>
      </c>
      <c s="12" t="s">
        <v>508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599</v>
      </c>
      <c s="12" t="s">
        <v>600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601</v>
      </c>
      <c s="12" t="s">
        <v>602</v>
      </c>
      <c s="14">
        <f>'SO 11-13-01'!K8+'SO 11-13-01'!M8</f>
      </c>
      <c s="14">
        <f>C17*0.21</f>
      </c>
      <c s="14">
        <f>C17+D17</f>
      </c>
      <c s="13">
        <f>'SO 11-13-01'!T7</f>
      </c>
    </row>
    <row r="18" spans="1:6" ht="12.75">
      <c r="A18" s="11" t="s">
        <v>697</v>
      </c>
      <c s="12" t="s">
        <v>698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699</v>
      </c>
      <c s="12" t="s">
        <v>700</v>
      </c>
      <c s="14">
        <f>'SO 01-76-01'!K8+'SO 01-76-01'!M8</f>
      </c>
      <c s="14">
        <f>C19*0.21</f>
      </c>
      <c s="14">
        <f>C19+D19</f>
      </c>
      <c s="13">
        <f>'SO 01-76-01'!T7</f>
      </c>
    </row>
    <row r="20" spans="1:6" ht="12.75">
      <c r="A20" s="11" t="s">
        <v>729</v>
      </c>
      <c s="12" t="s">
        <v>730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731</v>
      </c>
      <c s="12" t="s">
        <v>730</v>
      </c>
      <c s="14">
        <f>'SO 98-98'!K8+'SO 98-98'!M8</f>
      </c>
      <c s="14">
        <f>C21*0.21</f>
      </c>
      <c s="14">
        <f>C21+D21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COUNTIFS(L8:L472,"=0",A8:A472,"P")+COUNTIFS(L8:L472,"",A8:A472,"P")+SUM(Q8:Q472)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0+J9+J74+J147+J212+J281+J390+J439</f>
      </c>
      <c s="29">
        <f>0+K9+K74+K147+K212+K281+K390+K439</f>
      </c>
      <c s="29">
        <f>0+L9+L74+L147+L212+L281+L390+L439</f>
      </c>
      <c s="29">
        <f>0+M9+M74+M147+M212+M281+M390+M439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0.396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42.6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74</v>
      </c>
    </row>
    <row r="25" spans="1:5" ht="216.75">
      <c r="A25" t="s">
        <v>58</v>
      </c>
      <c r="E25" s="39" t="s">
        <v>75</v>
      </c>
    </row>
    <row r="26" spans="1:16" ht="12.75">
      <c r="A26" t="s">
        <v>49</v>
      </c>
      <c s="34" t="s">
        <v>76</v>
      </c>
      <c s="34" t="s">
        <v>77</v>
      </c>
      <c s="35" t="s">
        <v>47</v>
      </c>
      <c s="6" t="s">
        <v>78</v>
      </c>
      <c s="36" t="s">
        <v>72</v>
      </c>
      <c s="37">
        <v>44.28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79</v>
      </c>
    </row>
    <row r="29" spans="1:5" ht="216.75">
      <c r="A29" t="s">
        <v>58</v>
      </c>
      <c r="E29" s="39" t="s">
        <v>75</v>
      </c>
    </row>
    <row r="30" spans="1:16" ht="25.5">
      <c r="A30" t="s">
        <v>49</v>
      </c>
      <c s="34" t="s">
        <v>80</v>
      </c>
      <c s="34" t="s">
        <v>81</v>
      </c>
      <c s="35" t="s">
        <v>47</v>
      </c>
      <c s="6" t="s">
        <v>82</v>
      </c>
      <c s="36" t="s">
        <v>72</v>
      </c>
      <c s="37">
        <v>91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83</v>
      </c>
    </row>
    <row r="33" spans="1:5" ht="229.5">
      <c r="A33" t="s">
        <v>58</v>
      </c>
      <c r="E33" s="39" t="s">
        <v>84</v>
      </c>
    </row>
    <row r="34" spans="1:16" ht="12.75">
      <c r="A34" t="s">
        <v>49</v>
      </c>
      <c s="34" t="s">
        <v>85</v>
      </c>
      <c s="34" t="s">
        <v>86</v>
      </c>
      <c s="35" t="s">
        <v>47</v>
      </c>
      <c s="6" t="s">
        <v>87</v>
      </c>
      <c s="36" t="s">
        <v>88</v>
      </c>
      <c s="37">
        <v>33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89</v>
      </c>
    </row>
    <row r="37" spans="1:5" ht="12.75">
      <c r="A37" t="s">
        <v>58</v>
      </c>
      <c r="E37" s="39" t="s">
        <v>90</v>
      </c>
    </row>
    <row r="38" spans="1:16" ht="25.5">
      <c r="A38" t="s">
        <v>49</v>
      </c>
      <c s="34" t="s">
        <v>91</v>
      </c>
      <c s="34" t="s">
        <v>92</v>
      </c>
      <c s="35" t="s">
        <v>47</v>
      </c>
      <c s="6" t="s">
        <v>93</v>
      </c>
      <c s="36" t="s">
        <v>88</v>
      </c>
      <c s="37">
        <v>54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5.5">
      <c r="A41" t="s">
        <v>58</v>
      </c>
      <c r="E41" s="39" t="s">
        <v>94</v>
      </c>
    </row>
    <row r="42" spans="1:16" ht="12.75">
      <c r="A42" t="s">
        <v>49</v>
      </c>
      <c s="34" t="s">
        <v>95</v>
      </c>
      <c s="34" t="s">
        <v>96</v>
      </c>
      <c s="35" t="s">
        <v>47</v>
      </c>
      <c s="6" t="s">
        <v>97</v>
      </c>
      <c s="36" t="s">
        <v>88</v>
      </c>
      <c s="37">
        <v>380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90</v>
      </c>
    </row>
    <row r="46" spans="1:16" ht="12.75">
      <c r="A46" t="s">
        <v>49</v>
      </c>
      <c s="34" t="s">
        <v>98</v>
      </c>
      <c s="34" t="s">
        <v>99</v>
      </c>
      <c s="35" t="s">
        <v>47</v>
      </c>
      <c s="6" t="s">
        <v>100</v>
      </c>
      <c s="36" t="s">
        <v>72</v>
      </c>
      <c s="37">
        <v>163.725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101</v>
      </c>
    </row>
    <row r="49" spans="1:5" ht="153">
      <c r="A49" t="s">
        <v>58</v>
      </c>
      <c r="E49" s="39" t="s">
        <v>102</v>
      </c>
    </row>
    <row r="50" spans="1:16" ht="12.75">
      <c r="A50" t="s">
        <v>49</v>
      </c>
      <c s="34" t="s">
        <v>103</v>
      </c>
      <c s="34" t="s">
        <v>104</v>
      </c>
      <c s="35" t="s">
        <v>47</v>
      </c>
      <c s="6" t="s">
        <v>105</v>
      </c>
      <c s="36" t="s">
        <v>106</v>
      </c>
      <c s="37">
        <v>182.35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107</v>
      </c>
    </row>
    <row r="53" spans="1:5" ht="12.75">
      <c r="A53" t="s">
        <v>58</v>
      </c>
      <c r="E53" s="39" t="s">
        <v>90</v>
      </c>
    </row>
    <row r="54" spans="1:16" ht="12.75">
      <c r="A54" t="s">
        <v>49</v>
      </c>
      <c s="34" t="s">
        <v>108</v>
      </c>
      <c s="34" t="s">
        <v>109</v>
      </c>
      <c s="35" t="s">
        <v>47</v>
      </c>
      <c s="6" t="s">
        <v>110</v>
      </c>
      <c s="36" t="s">
        <v>88</v>
      </c>
      <c s="37">
        <v>172.5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111</v>
      </c>
    </row>
    <row r="57" spans="1:5" ht="12.75">
      <c r="A57" t="s">
        <v>58</v>
      </c>
      <c r="E57" s="39" t="s">
        <v>90</v>
      </c>
    </row>
    <row r="58" spans="1:16" ht="12.75">
      <c r="A58" t="s">
        <v>49</v>
      </c>
      <c s="34" t="s">
        <v>112</v>
      </c>
      <c s="34" t="s">
        <v>113</v>
      </c>
      <c s="35" t="s">
        <v>47</v>
      </c>
      <c s="6" t="s">
        <v>114</v>
      </c>
      <c s="36" t="s">
        <v>88</v>
      </c>
      <c s="37">
        <v>28.5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115</v>
      </c>
    </row>
    <row r="61" spans="1:5" ht="38.25">
      <c r="A61" t="s">
        <v>58</v>
      </c>
      <c r="E61" s="39" t="s">
        <v>116</v>
      </c>
    </row>
    <row r="62" spans="1:16" ht="12.75">
      <c r="A62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62</v>
      </c>
      <c s="37">
        <v>18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90</v>
      </c>
    </row>
    <row r="66" spans="1:16" ht="25.5">
      <c r="A66" t="s">
        <v>49</v>
      </c>
      <c s="34" t="s">
        <v>120</v>
      </c>
      <c s="34" t="s">
        <v>121</v>
      </c>
      <c s="35" t="s">
        <v>47</v>
      </c>
      <c s="6" t="s">
        <v>122</v>
      </c>
      <c s="36" t="s">
        <v>62</v>
      </c>
      <c s="37">
        <v>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90</v>
      </c>
    </row>
    <row r="70" spans="1:16" ht="25.5">
      <c r="A70" t="s">
        <v>49</v>
      </c>
      <c s="34" t="s">
        <v>123</v>
      </c>
      <c s="34" t="s">
        <v>124</v>
      </c>
      <c s="35" t="s">
        <v>125</v>
      </c>
      <c s="6" t="s">
        <v>126</v>
      </c>
      <c s="36" t="s">
        <v>127</v>
      </c>
      <c s="37">
        <v>26.11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128</v>
      </c>
    </row>
    <row r="73" spans="1:5" ht="165.75">
      <c r="A73" t="s">
        <v>58</v>
      </c>
      <c r="E73" s="39" t="s">
        <v>129</v>
      </c>
    </row>
    <row r="74" spans="1:13" ht="12.75">
      <c r="A74" t="s">
        <v>46</v>
      </c>
      <c r="C74" s="31" t="s">
        <v>27</v>
      </c>
      <c r="E74" s="33" t="s">
        <v>130</v>
      </c>
      <c r="J74" s="32">
        <f>0</f>
      </c>
      <c s="32">
        <f>0</f>
      </c>
      <c s="32">
        <f>0+L75+L79+L83+L87+L91+L95+L99+L103+L107+L111+L115+L119+L123+L127+L131+L135+L139+L143</f>
      </c>
      <c s="32">
        <f>0+M75+M79+M83+M87+M91+M95+M99+M103+M107+M111+M115+M119+M123+M127+M131+M135+M139+M143</f>
      </c>
    </row>
    <row r="75" spans="1:16" ht="12.75">
      <c r="A75" t="s">
        <v>49</v>
      </c>
      <c s="34" t="s">
        <v>131</v>
      </c>
      <c s="34" t="s">
        <v>132</v>
      </c>
      <c s="35" t="s">
        <v>47</v>
      </c>
      <c s="6" t="s">
        <v>133</v>
      </c>
      <c s="36" t="s">
        <v>134</v>
      </c>
      <c s="37">
        <v>2.878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135</v>
      </c>
    </row>
    <row r="78" spans="1:5" ht="25.5">
      <c r="A78" t="s">
        <v>58</v>
      </c>
      <c r="E78" s="39" t="s">
        <v>136</v>
      </c>
    </row>
    <row r="79" spans="1:16" ht="12.75">
      <c r="A79" t="s">
        <v>49</v>
      </c>
      <c s="34" t="s">
        <v>137</v>
      </c>
      <c s="34" t="s">
        <v>138</v>
      </c>
      <c s="35" t="s">
        <v>47</v>
      </c>
      <c s="6" t="s">
        <v>139</v>
      </c>
      <c s="36" t="s">
        <v>134</v>
      </c>
      <c s="37">
        <v>20.84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140</v>
      </c>
    </row>
    <row r="82" spans="1:5" ht="25.5">
      <c r="A82" t="s">
        <v>58</v>
      </c>
      <c r="E82" s="39" t="s">
        <v>136</v>
      </c>
    </row>
    <row r="83" spans="1:16" ht="12.75">
      <c r="A83" t="s">
        <v>49</v>
      </c>
      <c s="34" t="s">
        <v>141</v>
      </c>
      <c s="34" t="s">
        <v>142</v>
      </c>
      <c s="35" t="s">
        <v>47</v>
      </c>
      <c s="6" t="s">
        <v>143</v>
      </c>
      <c s="36" t="s">
        <v>134</v>
      </c>
      <c s="37">
        <v>2.878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135</v>
      </c>
    </row>
    <row r="86" spans="1:5" ht="12.75">
      <c r="A86" t="s">
        <v>58</v>
      </c>
      <c r="E86" s="39" t="s">
        <v>90</v>
      </c>
    </row>
    <row r="87" spans="1:16" ht="12.75">
      <c r="A87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134</v>
      </c>
      <c s="37">
        <v>20.84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140</v>
      </c>
    </row>
    <row r="90" spans="1:5" ht="12.75">
      <c r="A90" t="s">
        <v>58</v>
      </c>
      <c r="E90" s="39" t="s">
        <v>90</v>
      </c>
    </row>
    <row r="91" spans="1:16" ht="25.5">
      <c r="A91" t="s">
        <v>49</v>
      </c>
      <c s="34" t="s">
        <v>147</v>
      </c>
      <c s="34" t="s">
        <v>148</v>
      </c>
      <c s="35" t="s">
        <v>47</v>
      </c>
      <c s="6" t="s">
        <v>149</v>
      </c>
      <c s="36" t="s">
        <v>62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150</v>
      </c>
    </row>
    <row r="94" spans="1:5" ht="12.75">
      <c r="A94" t="s">
        <v>58</v>
      </c>
      <c r="E94" s="39" t="s">
        <v>90</v>
      </c>
    </row>
    <row r="95" spans="1:16" ht="25.5">
      <c r="A95" t="s">
        <v>49</v>
      </c>
      <c s="34" t="s">
        <v>151</v>
      </c>
      <c s="34" t="s">
        <v>152</v>
      </c>
      <c s="35" t="s">
        <v>47</v>
      </c>
      <c s="6" t="s">
        <v>153</v>
      </c>
      <c s="36" t="s">
        <v>62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150</v>
      </c>
    </row>
    <row r="98" spans="1:5" ht="12.75">
      <c r="A98" t="s">
        <v>58</v>
      </c>
      <c r="E98" s="39" t="s">
        <v>90</v>
      </c>
    </row>
    <row r="99" spans="1:16" ht="12.75">
      <c r="A99" t="s">
        <v>49</v>
      </c>
      <c s="34" t="s">
        <v>154</v>
      </c>
      <c s="34" t="s">
        <v>155</v>
      </c>
      <c s="35" t="s">
        <v>47</v>
      </c>
      <c s="6" t="s">
        <v>156</v>
      </c>
      <c s="36" t="s">
        <v>157</v>
      </c>
      <c s="37">
        <v>195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38.25">
      <c r="A102" t="s">
        <v>58</v>
      </c>
      <c r="E102" s="39" t="s">
        <v>158</v>
      </c>
    </row>
    <row r="103" spans="1:16" ht="12.75">
      <c r="A103" t="s">
        <v>49</v>
      </c>
      <c s="34" t="s">
        <v>159</v>
      </c>
      <c s="34" t="s">
        <v>160</v>
      </c>
      <c s="35" t="s">
        <v>47</v>
      </c>
      <c s="6" t="s">
        <v>161</v>
      </c>
      <c s="36" t="s">
        <v>157</v>
      </c>
      <c s="37">
        <v>12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38.25">
      <c r="A106" t="s">
        <v>58</v>
      </c>
      <c r="E106" s="39" t="s">
        <v>162</v>
      </c>
    </row>
    <row r="107" spans="1:16" ht="12.75">
      <c r="A107" t="s">
        <v>49</v>
      </c>
      <c s="34" t="s">
        <v>163</v>
      </c>
      <c s="34" t="s">
        <v>164</v>
      </c>
      <c s="35" t="s">
        <v>47</v>
      </c>
      <c s="6" t="s">
        <v>165</v>
      </c>
      <c s="36" t="s">
        <v>88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150</v>
      </c>
    </row>
    <row r="110" spans="1:5" ht="38.25">
      <c r="A110" t="s">
        <v>58</v>
      </c>
      <c r="E110" s="39" t="s">
        <v>166</v>
      </c>
    </row>
    <row r="111" spans="1:16" ht="12.75">
      <c r="A111" t="s">
        <v>49</v>
      </c>
      <c s="34" t="s">
        <v>167</v>
      </c>
      <c s="34" t="s">
        <v>168</v>
      </c>
      <c s="35" t="s">
        <v>47</v>
      </c>
      <c s="6" t="s">
        <v>169</v>
      </c>
      <c s="36" t="s">
        <v>88</v>
      </c>
      <c s="37">
        <v>154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150</v>
      </c>
    </row>
    <row r="114" spans="1:5" ht="38.25">
      <c r="A114" t="s">
        <v>58</v>
      </c>
      <c r="E114" s="39" t="s">
        <v>166</v>
      </c>
    </row>
    <row r="115" spans="1:16" ht="25.5">
      <c r="A115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62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150</v>
      </c>
    </row>
    <row r="118" spans="1:5" ht="12.75">
      <c r="A118" t="s">
        <v>58</v>
      </c>
      <c r="E118" s="39" t="s">
        <v>90</v>
      </c>
    </row>
    <row r="119" spans="1:16" ht="25.5">
      <c r="A119" t="s">
        <v>49</v>
      </c>
      <c s="34" t="s">
        <v>173</v>
      </c>
      <c s="34" t="s">
        <v>174</v>
      </c>
      <c s="35" t="s">
        <v>47</v>
      </c>
      <c s="6" t="s">
        <v>175</v>
      </c>
      <c s="36" t="s">
        <v>62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150</v>
      </c>
    </row>
    <row r="122" spans="1:5" ht="12.75">
      <c r="A122" t="s">
        <v>58</v>
      </c>
      <c r="E122" s="39" t="s">
        <v>90</v>
      </c>
    </row>
    <row r="123" spans="1:16" ht="12.75">
      <c r="A123" t="s">
        <v>49</v>
      </c>
      <c s="34" t="s">
        <v>176</v>
      </c>
      <c s="34" t="s">
        <v>177</v>
      </c>
      <c s="35" t="s">
        <v>47</v>
      </c>
      <c s="6" t="s">
        <v>178</v>
      </c>
      <c s="36" t="s">
        <v>62</v>
      </c>
      <c s="37">
        <v>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2.75">
      <c r="A126" t="s">
        <v>58</v>
      </c>
      <c r="E126" s="39" t="s">
        <v>90</v>
      </c>
    </row>
    <row r="127" spans="1:16" ht="12.75">
      <c r="A127" t="s">
        <v>49</v>
      </c>
      <c s="34" t="s">
        <v>179</v>
      </c>
      <c s="34" t="s">
        <v>180</v>
      </c>
      <c s="35" t="s">
        <v>47</v>
      </c>
      <c s="6" t="s">
        <v>181</v>
      </c>
      <c s="36" t="s">
        <v>62</v>
      </c>
      <c s="37">
        <v>42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12.75">
      <c r="A130" t="s">
        <v>58</v>
      </c>
      <c r="E130" s="39" t="s">
        <v>90</v>
      </c>
    </row>
    <row r="131" spans="1:16" ht="12.75">
      <c r="A131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62</v>
      </c>
      <c s="37">
        <v>17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2.75">
      <c r="A134" t="s">
        <v>58</v>
      </c>
      <c r="E134" s="39" t="s">
        <v>90</v>
      </c>
    </row>
    <row r="135" spans="1:16" ht="12.75">
      <c r="A135" t="s">
        <v>49</v>
      </c>
      <c s="34" t="s">
        <v>185</v>
      </c>
      <c s="34" t="s">
        <v>186</v>
      </c>
      <c s="35" t="s">
        <v>47</v>
      </c>
      <c s="6" t="s">
        <v>187</v>
      </c>
      <c s="36" t="s">
        <v>88</v>
      </c>
      <c s="37">
        <v>116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188</v>
      </c>
    </row>
    <row r="138" spans="1:5" ht="51">
      <c r="A138" t="s">
        <v>58</v>
      </c>
      <c r="E138" s="39" t="s">
        <v>189</v>
      </c>
    </row>
    <row r="139" spans="1:16" ht="12.75">
      <c r="A139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62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188</v>
      </c>
    </row>
    <row r="142" spans="1:5" ht="12.75">
      <c r="A142" t="s">
        <v>58</v>
      </c>
      <c r="E142" s="39" t="s">
        <v>90</v>
      </c>
    </row>
    <row r="143" spans="1:16" ht="12.75">
      <c r="A143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62</v>
      </c>
      <c s="37">
        <v>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63</v>
      </c>
    </row>
    <row r="146" spans="1:5" ht="12.75">
      <c r="A146" t="s">
        <v>58</v>
      </c>
      <c r="E146" s="39" t="s">
        <v>90</v>
      </c>
    </row>
    <row r="147" spans="1:13" ht="12.75">
      <c r="A147" t="s">
        <v>46</v>
      </c>
      <c r="C147" s="31" t="s">
        <v>26</v>
      </c>
      <c r="E147" s="33" t="s">
        <v>196</v>
      </c>
      <c r="J147" s="32">
        <f>0</f>
      </c>
      <c s="32">
        <f>0</f>
      </c>
      <c s="32">
        <f>0+L148+L152+L156+L160+L164+L168+L172+L176+L180+L184+L188+L192+L196+L200+L204+L208</f>
      </c>
      <c s="32">
        <f>0+M148+M152+M156+M160+M164+M168+M172+M176+M180+M184+M188+M192+M196+M200+M204+M208</f>
      </c>
    </row>
    <row r="148" spans="1:16" ht="12.75">
      <c r="A148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200</v>
      </c>
    </row>
    <row r="151" spans="1:5" ht="12.75">
      <c r="A151" t="s">
        <v>58</v>
      </c>
      <c r="E151" s="39" t="s">
        <v>90</v>
      </c>
    </row>
    <row r="152" spans="1:16" ht="12.75">
      <c r="A152" t="s">
        <v>49</v>
      </c>
      <c s="34" t="s">
        <v>201</v>
      </c>
      <c s="34" t="s">
        <v>202</v>
      </c>
      <c s="35" t="s">
        <v>47</v>
      </c>
      <c s="6" t="s">
        <v>203</v>
      </c>
      <c s="36" t="s">
        <v>62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200</v>
      </c>
    </row>
    <row r="155" spans="1:5" ht="12.75">
      <c r="A155" t="s">
        <v>58</v>
      </c>
      <c r="E155" s="39" t="s">
        <v>90</v>
      </c>
    </row>
    <row r="156" spans="1:16" ht="12.75">
      <c r="A156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62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200</v>
      </c>
    </row>
    <row r="159" spans="1:5" ht="51">
      <c r="A159" t="s">
        <v>58</v>
      </c>
      <c r="E159" s="39" t="s">
        <v>207</v>
      </c>
    </row>
    <row r="160" spans="1:16" ht="12.75">
      <c r="A160" t="s">
        <v>49</v>
      </c>
      <c s="34" t="s">
        <v>208</v>
      </c>
      <c s="34" t="s">
        <v>209</v>
      </c>
      <c s="35" t="s">
        <v>47</v>
      </c>
      <c s="6" t="s">
        <v>210</v>
      </c>
      <c s="36" t="s">
        <v>62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200</v>
      </c>
    </row>
    <row r="163" spans="1:5" ht="12.75">
      <c r="A163" t="s">
        <v>58</v>
      </c>
      <c r="E163" s="39" t="s">
        <v>90</v>
      </c>
    </row>
    <row r="164" spans="1:16" ht="12.75">
      <c r="A164" t="s">
        <v>49</v>
      </c>
      <c s="34" t="s">
        <v>211</v>
      </c>
      <c s="34" t="s">
        <v>212</v>
      </c>
      <c s="35" t="s">
        <v>47</v>
      </c>
      <c s="6" t="s">
        <v>213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200</v>
      </c>
    </row>
    <row r="167" spans="1:5" ht="12.75">
      <c r="A167" t="s">
        <v>58</v>
      </c>
      <c r="E167" s="39" t="s">
        <v>214</v>
      </c>
    </row>
    <row r="168" spans="1:16" ht="12.75">
      <c r="A168" t="s">
        <v>49</v>
      </c>
      <c s="34" t="s">
        <v>215</v>
      </c>
      <c s="34" t="s">
        <v>216</v>
      </c>
      <c s="35" t="s">
        <v>47</v>
      </c>
      <c s="6" t="s">
        <v>217</v>
      </c>
      <c s="36" t="s">
        <v>62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200</v>
      </c>
    </row>
    <row r="171" spans="1:5" ht="12.75">
      <c r="A171" t="s">
        <v>58</v>
      </c>
      <c r="E171" s="39" t="s">
        <v>90</v>
      </c>
    </row>
    <row r="172" spans="1:16" ht="12.75">
      <c r="A172" t="s">
        <v>49</v>
      </c>
      <c s="34" t="s">
        <v>218</v>
      </c>
      <c s="34" t="s">
        <v>219</v>
      </c>
      <c s="35" t="s">
        <v>47</v>
      </c>
      <c s="6" t="s">
        <v>220</v>
      </c>
      <c s="36" t="s">
        <v>62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200</v>
      </c>
    </row>
    <row r="175" spans="1:5" ht="12.75">
      <c r="A175" t="s">
        <v>58</v>
      </c>
      <c r="E175" s="39" t="s">
        <v>220</v>
      </c>
    </row>
    <row r="176" spans="1:16" ht="12.75">
      <c r="A176" t="s">
        <v>49</v>
      </c>
      <c s="34" t="s">
        <v>221</v>
      </c>
      <c s="34" t="s">
        <v>222</v>
      </c>
      <c s="35" t="s">
        <v>47</v>
      </c>
      <c s="6" t="s">
        <v>223</v>
      </c>
      <c s="36" t="s">
        <v>62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73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200</v>
      </c>
    </row>
    <row r="179" spans="1:5" ht="51">
      <c r="A179" t="s">
        <v>58</v>
      </c>
      <c r="E179" s="39" t="s">
        <v>224</v>
      </c>
    </row>
    <row r="180" spans="1:16" ht="12.75">
      <c r="A180" t="s">
        <v>49</v>
      </c>
      <c s="34" t="s">
        <v>225</v>
      </c>
      <c s="34" t="s">
        <v>226</v>
      </c>
      <c s="35" t="s">
        <v>47</v>
      </c>
      <c s="6" t="s">
        <v>227</v>
      </c>
      <c s="36" t="s">
        <v>62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200</v>
      </c>
    </row>
    <row r="183" spans="1:5" ht="12.75">
      <c r="A183" t="s">
        <v>58</v>
      </c>
      <c r="E183" s="39" t="s">
        <v>90</v>
      </c>
    </row>
    <row r="184" spans="1:16" ht="12.75">
      <c r="A184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67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200</v>
      </c>
    </row>
    <row r="187" spans="1:5" ht="63.75">
      <c r="A187" t="s">
        <v>58</v>
      </c>
      <c r="E187" s="39" t="s">
        <v>231</v>
      </c>
    </row>
    <row r="188" spans="1:16" ht="12.75">
      <c r="A188" t="s">
        <v>49</v>
      </c>
      <c s="34" t="s">
        <v>232</v>
      </c>
      <c s="34" t="s">
        <v>233</v>
      </c>
      <c s="35" t="s">
        <v>47</v>
      </c>
      <c s="6" t="s">
        <v>234</v>
      </c>
      <c s="36" t="s">
        <v>67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200</v>
      </c>
    </row>
    <row r="191" spans="1:5" ht="63.75">
      <c r="A191" t="s">
        <v>58</v>
      </c>
      <c r="E191" s="39" t="s">
        <v>235</v>
      </c>
    </row>
    <row r="192" spans="1:16" ht="12.75">
      <c r="A192" t="s">
        <v>49</v>
      </c>
      <c s="34" t="s">
        <v>236</v>
      </c>
      <c s="34" t="s">
        <v>237</v>
      </c>
      <c s="35" t="s">
        <v>47</v>
      </c>
      <c s="6" t="s">
        <v>238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73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200</v>
      </c>
    </row>
    <row r="195" spans="1:5" ht="12.75">
      <c r="A195" t="s">
        <v>58</v>
      </c>
      <c r="E195" s="39" t="s">
        <v>90</v>
      </c>
    </row>
    <row r="196" spans="1:16" ht="12.75">
      <c r="A196" t="s">
        <v>49</v>
      </c>
      <c s="34" t="s">
        <v>239</v>
      </c>
      <c s="34" t="s">
        <v>240</v>
      </c>
      <c s="35" t="s">
        <v>47</v>
      </c>
      <c s="6" t="s">
        <v>241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73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200</v>
      </c>
    </row>
    <row r="199" spans="1:5" ht="12.75">
      <c r="A199" t="s">
        <v>58</v>
      </c>
      <c r="E199" s="39" t="s">
        <v>90</v>
      </c>
    </row>
    <row r="200" spans="1:16" ht="12.75">
      <c r="A200" t="s">
        <v>49</v>
      </c>
      <c s="34" t="s">
        <v>242</v>
      </c>
      <c s="34" t="s">
        <v>243</v>
      </c>
      <c s="35" t="s">
        <v>47</v>
      </c>
      <c s="6" t="s">
        <v>244</v>
      </c>
      <c s="36" t="s">
        <v>62</v>
      </c>
      <c s="37">
        <v>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200</v>
      </c>
    </row>
    <row r="203" spans="1:5" ht="12.75">
      <c r="A203" t="s">
        <v>58</v>
      </c>
      <c r="E203" s="39" t="s">
        <v>90</v>
      </c>
    </row>
    <row r="204" spans="1:16" ht="12.75">
      <c r="A204" t="s">
        <v>49</v>
      </c>
      <c s="34" t="s">
        <v>245</v>
      </c>
      <c s="34" t="s">
        <v>246</v>
      </c>
      <c s="35" t="s">
        <v>47</v>
      </c>
      <c s="6" t="s">
        <v>247</v>
      </c>
      <c s="36" t="s">
        <v>67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200</v>
      </c>
    </row>
    <row r="207" spans="1:5" ht="12.75">
      <c r="A207" t="s">
        <v>58</v>
      </c>
      <c r="E207" s="39" t="s">
        <v>247</v>
      </c>
    </row>
    <row r="208" spans="1:16" ht="12.75">
      <c r="A208" t="s">
        <v>49</v>
      </c>
      <c s="34" t="s">
        <v>248</v>
      </c>
      <c s="34" t="s">
        <v>249</v>
      </c>
      <c s="35" t="s">
        <v>47</v>
      </c>
      <c s="6" t="s">
        <v>250</v>
      </c>
      <c s="36" t="s">
        <v>67</v>
      </c>
      <c s="37">
        <v>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63</v>
      </c>
    </row>
    <row r="211" spans="1:5" ht="12.75">
      <c r="A211" t="s">
        <v>58</v>
      </c>
      <c r="E211" s="39" t="s">
        <v>250</v>
      </c>
    </row>
    <row r="212" spans="1:13" ht="12.75">
      <c r="A212" t="s">
        <v>46</v>
      </c>
      <c r="C212" s="31" t="s">
        <v>69</v>
      </c>
      <c r="E212" s="33" t="s">
        <v>251</v>
      </c>
      <c r="J212" s="32">
        <f>0</f>
      </c>
      <c s="32">
        <f>0</f>
      </c>
      <c s="32">
        <f>0+L213+L217+L221+L225+L229+L233+L237+L241+L245+L249+L253+L257+L261+L265+L269+L273+L277</f>
      </c>
      <c s="32">
        <f>0+M213+M217+M221+M225+M229+M233+M237+M241+M245+M249+M253+M257+M261+M265+M269+M273+M277</f>
      </c>
    </row>
    <row r="213" spans="1:16" ht="25.5">
      <c r="A213" t="s">
        <v>49</v>
      </c>
      <c s="34" t="s">
        <v>252</v>
      </c>
      <c s="34" t="s">
        <v>253</v>
      </c>
      <c s="35" t="s">
        <v>47</v>
      </c>
      <c s="6" t="s">
        <v>254</v>
      </c>
      <c s="36" t="s">
        <v>62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73</v>
      </c>
      <c>
        <f>(M213*21)/100</f>
      </c>
      <c t="s">
        <v>27</v>
      </c>
    </row>
    <row r="214" spans="1:5" ht="12.75">
      <c r="A214" s="35" t="s">
        <v>54</v>
      </c>
      <c r="E214" s="39" t="s">
        <v>255</v>
      </c>
    </row>
    <row r="215" spans="1:5" ht="12.75">
      <c r="A215" s="35" t="s">
        <v>56</v>
      </c>
      <c r="E215" s="40" t="s">
        <v>256</v>
      </c>
    </row>
    <row r="216" spans="1:5" ht="12.75">
      <c r="A216" t="s">
        <v>58</v>
      </c>
      <c r="E216" s="39" t="s">
        <v>90</v>
      </c>
    </row>
    <row r="217" spans="1:16" ht="12.75">
      <c r="A217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62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73</v>
      </c>
      <c>
        <f>(M217*21)/100</f>
      </c>
      <c t="s">
        <v>27</v>
      </c>
    </row>
    <row r="218" spans="1:5" ht="12.75">
      <c r="A218" s="35" t="s">
        <v>54</v>
      </c>
      <c r="E218" s="39" t="s">
        <v>55</v>
      </c>
    </row>
    <row r="219" spans="1:5" ht="12.75">
      <c r="A219" s="35" t="s">
        <v>56</v>
      </c>
      <c r="E219" s="40" t="s">
        <v>256</v>
      </c>
    </row>
    <row r="220" spans="1:5" ht="12.75">
      <c r="A220" t="s">
        <v>58</v>
      </c>
      <c r="E220" s="39" t="s">
        <v>90</v>
      </c>
    </row>
    <row r="221" spans="1:16" ht="12.75">
      <c r="A221" t="s">
        <v>49</v>
      </c>
      <c s="34" t="s">
        <v>260</v>
      </c>
      <c s="34" t="s">
        <v>261</v>
      </c>
      <c s="35" t="s">
        <v>47</v>
      </c>
      <c s="6" t="s">
        <v>262</v>
      </c>
      <c s="36" t="s">
        <v>67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63</v>
      </c>
    </row>
    <row r="224" spans="1:5" ht="38.25">
      <c r="A224" t="s">
        <v>58</v>
      </c>
      <c r="E224" s="39" t="s">
        <v>263</v>
      </c>
    </row>
    <row r="225" spans="1:16" ht="12.75">
      <c r="A225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62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267</v>
      </c>
    </row>
    <row r="228" spans="1:5" ht="12.75">
      <c r="A228" t="s">
        <v>58</v>
      </c>
      <c r="E228" s="39" t="s">
        <v>90</v>
      </c>
    </row>
    <row r="229" spans="1:16" ht="12.75">
      <c r="A229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62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267</v>
      </c>
    </row>
    <row r="232" spans="1:5" ht="12.75">
      <c r="A232" t="s">
        <v>58</v>
      </c>
      <c r="E232" s="39" t="s">
        <v>271</v>
      </c>
    </row>
    <row r="233" spans="1:16" ht="12.75">
      <c r="A233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62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73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267</v>
      </c>
    </row>
    <row r="236" spans="1:5" ht="12.75">
      <c r="A236" t="s">
        <v>58</v>
      </c>
      <c r="E236" s="39" t="s">
        <v>90</v>
      </c>
    </row>
    <row r="237" spans="1:16" ht="12.75">
      <c r="A237" t="s">
        <v>49</v>
      </c>
      <c s="34" t="s">
        <v>275</v>
      </c>
      <c s="34" t="s">
        <v>276</v>
      </c>
      <c s="35" t="s">
        <v>47</v>
      </c>
      <c s="6" t="s">
        <v>277</v>
      </c>
      <c s="36" t="s">
        <v>62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73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267</v>
      </c>
    </row>
    <row r="240" spans="1:5" ht="12.75">
      <c r="A240" t="s">
        <v>58</v>
      </c>
      <c r="E240" s="39" t="s">
        <v>90</v>
      </c>
    </row>
    <row r="241" spans="1:16" ht="12.75">
      <c r="A241" t="s">
        <v>49</v>
      </c>
      <c s="34" t="s">
        <v>278</v>
      </c>
      <c s="34" t="s">
        <v>279</v>
      </c>
      <c s="35" t="s">
        <v>47</v>
      </c>
      <c s="6" t="s">
        <v>280</v>
      </c>
      <c s="36" t="s">
        <v>62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73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281</v>
      </c>
    </row>
    <row r="244" spans="1:5" ht="12.75">
      <c r="A244" t="s">
        <v>58</v>
      </c>
      <c r="E244" s="39" t="s">
        <v>90</v>
      </c>
    </row>
    <row r="245" spans="1:16" ht="12.75">
      <c r="A245" t="s">
        <v>49</v>
      </c>
      <c s="34" t="s">
        <v>282</v>
      </c>
      <c s="34" t="s">
        <v>283</v>
      </c>
      <c s="35" t="s">
        <v>47</v>
      </c>
      <c s="6" t="s">
        <v>284</v>
      </c>
      <c s="36" t="s">
        <v>62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281</v>
      </c>
    </row>
    <row r="248" spans="1:5" ht="12.75">
      <c r="A248" t="s">
        <v>58</v>
      </c>
      <c r="E248" s="39" t="s">
        <v>90</v>
      </c>
    </row>
    <row r="249" spans="1:16" ht="12.75">
      <c r="A249" t="s">
        <v>49</v>
      </c>
      <c s="34" t="s">
        <v>285</v>
      </c>
      <c s="34" t="s">
        <v>286</v>
      </c>
      <c s="35" t="s">
        <v>47</v>
      </c>
      <c s="6" t="s">
        <v>287</v>
      </c>
      <c s="36" t="s">
        <v>62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53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281</v>
      </c>
    </row>
    <row r="252" spans="1:5" ht="63.75">
      <c r="A252" t="s">
        <v>58</v>
      </c>
      <c r="E252" s="39" t="s">
        <v>288</v>
      </c>
    </row>
    <row r="253" spans="1:16" ht="12.75">
      <c r="A253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62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73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281</v>
      </c>
    </row>
    <row r="256" spans="1:5" ht="51">
      <c r="A256" t="s">
        <v>58</v>
      </c>
      <c r="E256" s="39" t="s">
        <v>292</v>
      </c>
    </row>
    <row r="257" spans="1:16" ht="12.75">
      <c r="A257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3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73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281</v>
      </c>
    </row>
    <row r="260" spans="1:5" ht="12.75">
      <c r="A260" t="s">
        <v>58</v>
      </c>
      <c r="E260" s="39" t="s">
        <v>90</v>
      </c>
    </row>
    <row r="261" spans="1:16" ht="12.75">
      <c r="A261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73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281</v>
      </c>
    </row>
    <row r="264" spans="1:5" ht="51">
      <c r="A264" t="s">
        <v>58</v>
      </c>
      <c r="E264" s="39" t="s">
        <v>299</v>
      </c>
    </row>
    <row r="265" spans="1:16" ht="12.75">
      <c r="A265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281</v>
      </c>
    </row>
    <row r="268" spans="1:5" ht="12.75">
      <c r="A268" t="s">
        <v>58</v>
      </c>
      <c r="E268" s="39" t="s">
        <v>90</v>
      </c>
    </row>
    <row r="269" spans="1:16" ht="12.75">
      <c r="A269" t="s">
        <v>49</v>
      </c>
      <c s="34" t="s">
        <v>303</v>
      </c>
      <c s="34" t="s">
        <v>304</v>
      </c>
      <c s="35" t="s">
        <v>47</v>
      </c>
      <c s="6" t="s">
        <v>305</v>
      </c>
      <c s="36" t="s">
        <v>62</v>
      </c>
      <c s="37">
        <v>2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53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111</v>
      </c>
    </row>
    <row r="272" spans="1:5" ht="51">
      <c r="A272" t="s">
        <v>58</v>
      </c>
      <c r="E272" s="39" t="s">
        <v>306</v>
      </c>
    </row>
    <row r="273" spans="1:16" ht="12.75">
      <c r="A273" t="s">
        <v>49</v>
      </c>
      <c s="34" t="s">
        <v>307</v>
      </c>
      <c s="34" t="s">
        <v>308</v>
      </c>
      <c s="35" t="s">
        <v>47</v>
      </c>
      <c s="6" t="s">
        <v>309</v>
      </c>
      <c s="36" t="s">
        <v>67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267</v>
      </c>
    </row>
    <row r="276" spans="1:5" ht="12.75">
      <c r="A276" t="s">
        <v>58</v>
      </c>
      <c r="E276" s="39" t="s">
        <v>310</v>
      </c>
    </row>
    <row r="277" spans="1:16" ht="25.5">
      <c r="A277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62</v>
      </c>
      <c s="37">
        <v>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73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63</v>
      </c>
    </row>
    <row r="280" spans="1:5" ht="12.75">
      <c r="A280" t="s">
        <v>58</v>
      </c>
      <c r="E280" s="39" t="s">
        <v>90</v>
      </c>
    </row>
    <row r="281" spans="1:13" ht="12.75">
      <c r="A281" t="s">
        <v>46</v>
      </c>
      <c r="C281" s="31" t="s">
        <v>76</v>
      </c>
      <c r="E281" s="33" t="s">
        <v>314</v>
      </c>
      <c r="J281" s="32">
        <f>0</f>
      </c>
      <c s="32">
        <f>0</f>
      </c>
      <c s="32">
        <f>0+L282+L286+L290+L294+L298+L302+L306+L310+L314+L318+L322+L326+L330+L334+L338+L342+L346+L350+L354+L358+L362+L366+L370+L374+L378+L382+L386</f>
      </c>
      <c s="32">
        <f>0+M282+M286+M290+M294+M298+M302+M306+M310+M314+M318+M322+M326+M330+M334+M338+M342+M346+M350+M354+M358+M362+M366+M370+M374+M378+M382+M386</f>
      </c>
    </row>
    <row r="282" spans="1:16" ht="12.75">
      <c r="A282" t="s">
        <v>49</v>
      </c>
      <c s="34" t="s">
        <v>315</v>
      </c>
      <c s="34" t="s">
        <v>316</v>
      </c>
      <c s="35" t="s">
        <v>47</v>
      </c>
      <c s="6" t="s">
        <v>317</v>
      </c>
      <c s="36" t="s">
        <v>62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73</v>
      </c>
      <c>
        <f>(M282*21)/100</f>
      </c>
      <c t="s">
        <v>27</v>
      </c>
    </row>
    <row r="283" spans="1:5" ht="12.75">
      <c r="A283" s="35" t="s">
        <v>54</v>
      </c>
      <c r="E283" s="39" t="s">
        <v>55</v>
      </c>
    </row>
    <row r="284" spans="1:5" ht="12.75">
      <c r="A284" s="35" t="s">
        <v>56</v>
      </c>
      <c r="E284" s="40" t="s">
        <v>63</v>
      </c>
    </row>
    <row r="285" spans="1:5" ht="114.75">
      <c r="A285" t="s">
        <v>58</v>
      </c>
      <c r="E285" s="39" t="s">
        <v>318</v>
      </c>
    </row>
    <row r="286" spans="1:16" ht="12.75">
      <c r="A286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73</v>
      </c>
      <c>
        <f>(M286*21)/100</f>
      </c>
      <c t="s">
        <v>27</v>
      </c>
    </row>
    <row r="287" spans="1:5" ht="12.75">
      <c r="A287" s="35" t="s">
        <v>54</v>
      </c>
      <c r="E287" s="39" t="s">
        <v>55</v>
      </c>
    </row>
    <row r="288" spans="1:5" ht="12.75">
      <c r="A288" s="35" t="s">
        <v>56</v>
      </c>
      <c r="E288" s="40" t="s">
        <v>63</v>
      </c>
    </row>
    <row r="289" spans="1:5" ht="12.75">
      <c r="A289" t="s">
        <v>58</v>
      </c>
      <c r="E289" s="39" t="s">
        <v>90</v>
      </c>
    </row>
    <row r="290" spans="1:16" ht="12.75">
      <c r="A290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73</v>
      </c>
      <c>
        <f>(M290*21)/100</f>
      </c>
      <c t="s">
        <v>27</v>
      </c>
    </row>
    <row r="291" spans="1:5" ht="12.75">
      <c r="A291" s="35" t="s">
        <v>54</v>
      </c>
      <c r="E291" s="39" t="s">
        <v>55</v>
      </c>
    </row>
    <row r="292" spans="1:5" ht="12.75">
      <c r="A292" s="35" t="s">
        <v>56</v>
      </c>
      <c r="E292" s="40" t="s">
        <v>63</v>
      </c>
    </row>
    <row r="293" spans="1:5" ht="12.75">
      <c r="A293" t="s">
        <v>58</v>
      </c>
      <c r="E293" s="39" t="s">
        <v>90</v>
      </c>
    </row>
    <row r="294" spans="1:16" ht="12.75">
      <c r="A294" t="s">
        <v>49</v>
      </c>
      <c s="34" t="s">
        <v>325</v>
      </c>
      <c s="34" t="s">
        <v>326</v>
      </c>
      <c s="35" t="s">
        <v>47</v>
      </c>
      <c s="6" t="s">
        <v>327</v>
      </c>
      <c s="36" t="s">
        <v>62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73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63</v>
      </c>
    </row>
    <row r="297" spans="1:5" ht="12.75">
      <c r="A297" t="s">
        <v>58</v>
      </c>
      <c r="E297" s="39" t="s">
        <v>90</v>
      </c>
    </row>
    <row r="298" spans="1:16" ht="12.75">
      <c r="A298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62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63</v>
      </c>
    </row>
    <row r="301" spans="1:5" ht="12.75">
      <c r="A301" t="s">
        <v>58</v>
      </c>
      <c r="E301" s="39" t="s">
        <v>90</v>
      </c>
    </row>
    <row r="302" spans="1:16" ht="12.75">
      <c r="A302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73</v>
      </c>
      <c>
        <f>(M302*21)/100</f>
      </c>
      <c t="s">
        <v>27</v>
      </c>
    </row>
    <row r="303" spans="1:5" ht="12.75">
      <c r="A303" s="35" t="s">
        <v>54</v>
      </c>
      <c r="E303" s="39" t="s">
        <v>55</v>
      </c>
    </row>
    <row r="304" spans="1:5" ht="12.75">
      <c r="A304" s="35" t="s">
        <v>56</v>
      </c>
      <c r="E304" s="40" t="s">
        <v>63</v>
      </c>
    </row>
    <row r="305" spans="1:5" ht="12.75">
      <c r="A305" t="s">
        <v>58</v>
      </c>
      <c r="E305" s="39" t="s">
        <v>90</v>
      </c>
    </row>
    <row r="306" spans="1:16" ht="12.75">
      <c r="A306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55</v>
      </c>
    </row>
    <row r="308" spans="1:5" ht="12.75">
      <c r="A308" s="35" t="s">
        <v>56</v>
      </c>
      <c r="E308" s="40" t="s">
        <v>63</v>
      </c>
    </row>
    <row r="309" spans="1:5" ht="12.75">
      <c r="A309" t="s">
        <v>58</v>
      </c>
      <c r="E309" s="39" t="s">
        <v>337</v>
      </c>
    </row>
    <row r="310" spans="1:16" ht="12.75">
      <c r="A310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62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55</v>
      </c>
    </row>
    <row r="312" spans="1:5" ht="12.75">
      <c r="A312" s="35" t="s">
        <v>56</v>
      </c>
      <c r="E312" s="40" t="s">
        <v>63</v>
      </c>
    </row>
    <row r="313" spans="1:5" ht="12.75">
      <c r="A313" t="s">
        <v>58</v>
      </c>
      <c r="E313" s="39" t="s">
        <v>341</v>
      </c>
    </row>
    <row r="314" spans="1:16" ht="12.75">
      <c r="A314" t="s">
        <v>49</v>
      </c>
      <c s="34" t="s">
        <v>342</v>
      </c>
      <c s="34" t="s">
        <v>343</v>
      </c>
      <c s="35" t="s">
        <v>47</v>
      </c>
      <c s="6" t="s">
        <v>344</v>
      </c>
      <c s="36" t="s">
        <v>62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73</v>
      </c>
      <c>
        <f>(M314*21)/100</f>
      </c>
      <c t="s">
        <v>27</v>
      </c>
    </row>
    <row r="315" spans="1:5" ht="12.75">
      <c r="A315" s="35" t="s">
        <v>54</v>
      </c>
      <c r="E315" s="39" t="s">
        <v>55</v>
      </c>
    </row>
    <row r="316" spans="1:5" ht="12.75">
      <c r="A316" s="35" t="s">
        <v>56</v>
      </c>
      <c r="E316" s="40" t="s">
        <v>63</v>
      </c>
    </row>
    <row r="317" spans="1:5" ht="12.75">
      <c r="A317" t="s">
        <v>58</v>
      </c>
      <c r="E317" s="39" t="s">
        <v>90</v>
      </c>
    </row>
    <row r="318" spans="1:16" ht="12.75">
      <c r="A318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62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73</v>
      </c>
      <c>
        <f>(M318*21)/100</f>
      </c>
      <c t="s">
        <v>27</v>
      </c>
    </row>
    <row r="319" spans="1:5" ht="12.75">
      <c r="A319" s="35" t="s">
        <v>54</v>
      </c>
      <c r="E319" s="39" t="s">
        <v>55</v>
      </c>
    </row>
    <row r="320" spans="1:5" ht="12.75">
      <c r="A320" s="35" t="s">
        <v>56</v>
      </c>
      <c r="E320" s="40" t="s">
        <v>63</v>
      </c>
    </row>
    <row r="321" spans="1:5" ht="12.75">
      <c r="A321" t="s">
        <v>58</v>
      </c>
      <c r="E321" s="39" t="s">
        <v>90</v>
      </c>
    </row>
    <row r="322" spans="1:16" ht="12.75">
      <c r="A322" t="s">
        <v>49</v>
      </c>
      <c s="34" t="s">
        <v>348</v>
      </c>
      <c s="34" t="s">
        <v>349</v>
      </c>
      <c s="35" t="s">
        <v>47</v>
      </c>
      <c s="6" t="s">
        <v>350</v>
      </c>
      <c s="36" t="s">
        <v>62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53</v>
      </c>
      <c>
        <f>(M322*21)/100</f>
      </c>
      <c t="s">
        <v>27</v>
      </c>
    </row>
    <row r="323" spans="1:5" ht="12.75">
      <c r="A323" s="35" t="s">
        <v>54</v>
      </c>
      <c r="E323" s="39" t="s">
        <v>55</v>
      </c>
    </row>
    <row r="324" spans="1:5" ht="12.75">
      <c r="A324" s="35" t="s">
        <v>56</v>
      </c>
      <c r="E324" s="40" t="s">
        <v>63</v>
      </c>
    </row>
    <row r="325" spans="1:5" ht="114.75">
      <c r="A325" t="s">
        <v>58</v>
      </c>
      <c r="E325" s="39" t="s">
        <v>351</v>
      </c>
    </row>
    <row r="326" spans="1:16" ht="12.75">
      <c r="A326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62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73</v>
      </c>
      <c>
        <f>(M326*21)/100</f>
      </c>
      <c t="s">
        <v>27</v>
      </c>
    </row>
    <row r="327" spans="1:5" ht="12.75">
      <c r="A327" s="35" t="s">
        <v>54</v>
      </c>
      <c r="E327" s="39" t="s">
        <v>55</v>
      </c>
    </row>
    <row r="328" spans="1:5" ht="12.75">
      <c r="A328" s="35" t="s">
        <v>56</v>
      </c>
      <c r="E328" s="40" t="s">
        <v>63</v>
      </c>
    </row>
    <row r="329" spans="1:5" ht="12.75">
      <c r="A329" t="s">
        <v>58</v>
      </c>
      <c r="E329" s="39" t="s">
        <v>90</v>
      </c>
    </row>
    <row r="330" spans="1:16" ht="12.75">
      <c r="A330" t="s">
        <v>49</v>
      </c>
      <c s="34" t="s">
        <v>355</v>
      </c>
      <c s="34" t="s">
        <v>356</v>
      </c>
      <c s="35" t="s">
        <v>47</v>
      </c>
      <c s="6" t="s">
        <v>357</v>
      </c>
      <c s="36" t="s">
        <v>62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73</v>
      </c>
      <c>
        <f>(M330*21)/100</f>
      </c>
      <c t="s">
        <v>27</v>
      </c>
    </row>
    <row r="331" spans="1:5" ht="12.75">
      <c r="A331" s="35" t="s">
        <v>54</v>
      </c>
      <c r="E331" s="39" t="s">
        <v>55</v>
      </c>
    </row>
    <row r="332" spans="1:5" ht="12.75">
      <c r="A332" s="35" t="s">
        <v>56</v>
      </c>
      <c r="E332" s="40" t="s">
        <v>63</v>
      </c>
    </row>
    <row r="333" spans="1:5" ht="12.75">
      <c r="A333" t="s">
        <v>58</v>
      </c>
      <c r="E333" s="39" t="s">
        <v>90</v>
      </c>
    </row>
    <row r="334" spans="1:16" ht="12.75">
      <c r="A334" t="s">
        <v>49</v>
      </c>
      <c s="34" t="s">
        <v>358</v>
      </c>
      <c s="34" t="s">
        <v>359</v>
      </c>
      <c s="35" t="s">
        <v>47</v>
      </c>
      <c s="6" t="s">
        <v>360</v>
      </c>
      <c s="36" t="s">
        <v>62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73</v>
      </c>
      <c>
        <f>(M334*21)/100</f>
      </c>
      <c t="s">
        <v>27</v>
      </c>
    </row>
    <row r="335" spans="1:5" ht="12.75">
      <c r="A335" s="35" t="s">
        <v>54</v>
      </c>
      <c r="E335" s="39" t="s">
        <v>55</v>
      </c>
    </row>
    <row r="336" spans="1:5" ht="12.75">
      <c r="A336" s="35" t="s">
        <v>56</v>
      </c>
      <c r="E336" s="40" t="s">
        <v>63</v>
      </c>
    </row>
    <row r="337" spans="1:5" ht="12.75">
      <c r="A337" t="s">
        <v>58</v>
      </c>
      <c r="E337" s="39" t="s">
        <v>90</v>
      </c>
    </row>
    <row r="338" spans="1:16" ht="12.75">
      <c r="A338" t="s">
        <v>49</v>
      </c>
      <c s="34" t="s">
        <v>361</v>
      </c>
      <c s="34" t="s">
        <v>362</v>
      </c>
      <c s="35" t="s">
        <v>47</v>
      </c>
      <c s="6" t="s">
        <v>363</v>
      </c>
      <c s="36" t="s">
        <v>62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73</v>
      </c>
      <c>
        <f>(M338*21)/100</f>
      </c>
      <c t="s">
        <v>27</v>
      </c>
    </row>
    <row r="339" spans="1:5" ht="12.75">
      <c r="A339" s="35" t="s">
        <v>54</v>
      </c>
      <c r="E339" s="39" t="s">
        <v>55</v>
      </c>
    </row>
    <row r="340" spans="1:5" ht="12.75">
      <c r="A340" s="35" t="s">
        <v>56</v>
      </c>
      <c r="E340" s="40" t="s">
        <v>63</v>
      </c>
    </row>
    <row r="341" spans="1:5" ht="12.75">
      <c r="A341" t="s">
        <v>58</v>
      </c>
      <c r="E341" s="39" t="s">
        <v>90</v>
      </c>
    </row>
    <row r="342" spans="1:16" ht="12.75">
      <c r="A342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73</v>
      </c>
      <c>
        <f>(M342*21)/100</f>
      </c>
      <c t="s">
        <v>27</v>
      </c>
    </row>
    <row r="343" spans="1:5" ht="12.75">
      <c r="A343" s="35" t="s">
        <v>54</v>
      </c>
      <c r="E343" s="39" t="s">
        <v>55</v>
      </c>
    </row>
    <row r="344" spans="1:5" ht="12.75">
      <c r="A344" s="35" t="s">
        <v>56</v>
      </c>
      <c r="E344" s="40" t="s">
        <v>63</v>
      </c>
    </row>
    <row r="345" spans="1:5" ht="12.75">
      <c r="A345" t="s">
        <v>58</v>
      </c>
      <c r="E345" s="39" t="s">
        <v>90</v>
      </c>
    </row>
    <row r="346" spans="1:16" ht="12.75">
      <c r="A346" t="s">
        <v>49</v>
      </c>
      <c s="34" t="s">
        <v>367</v>
      </c>
      <c s="34" t="s">
        <v>164</v>
      </c>
      <c s="35" t="s">
        <v>47</v>
      </c>
      <c s="6" t="s">
        <v>165</v>
      </c>
      <c s="36" t="s">
        <v>88</v>
      </c>
      <c s="37">
        <v>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73</v>
      </c>
      <c>
        <f>(M346*21)/100</f>
      </c>
      <c t="s">
        <v>27</v>
      </c>
    </row>
    <row r="347" spans="1:5" ht="12.75">
      <c r="A347" s="35" t="s">
        <v>54</v>
      </c>
      <c r="E347" s="39" t="s">
        <v>55</v>
      </c>
    </row>
    <row r="348" spans="1:5" ht="12.75">
      <c r="A348" s="35" t="s">
        <v>56</v>
      </c>
      <c r="E348" s="40" t="s">
        <v>63</v>
      </c>
    </row>
    <row r="349" spans="1:5" ht="38.25">
      <c r="A349" t="s">
        <v>58</v>
      </c>
      <c r="E349" s="39" t="s">
        <v>166</v>
      </c>
    </row>
    <row r="350" spans="1:16" ht="25.5">
      <c r="A350" t="s">
        <v>49</v>
      </c>
      <c s="34" t="s">
        <v>368</v>
      </c>
      <c s="34" t="s">
        <v>171</v>
      </c>
      <c s="35" t="s">
        <v>47</v>
      </c>
      <c s="6" t="s">
        <v>172</v>
      </c>
      <c s="36" t="s">
        <v>62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73</v>
      </c>
      <c>
        <f>(M350*21)/100</f>
      </c>
      <c t="s">
        <v>27</v>
      </c>
    </row>
    <row r="351" spans="1:5" ht="12.75">
      <c r="A351" s="35" t="s">
        <v>54</v>
      </c>
      <c r="E351" s="39" t="s">
        <v>55</v>
      </c>
    </row>
    <row r="352" spans="1:5" ht="12.75">
      <c r="A352" s="35" t="s">
        <v>56</v>
      </c>
      <c r="E352" s="40" t="s">
        <v>63</v>
      </c>
    </row>
    <row r="353" spans="1:5" ht="12.75">
      <c r="A353" t="s">
        <v>58</v>
      </c>
      <c r="E353" s="39" t="s">
        <v>90</v>
      </c>
    </row>
    <row r="354" spans="1:16" ht="12.75">
      <c r="A354" t="s">
        <v>49</v>
      </c>
      <c s="34" t="s">
        <v>369</v>
      </c>
      <c s="34" t="s">
        <v>370</v>
      </c>
      <c s="35" t="s">
        <v>47</v>
      </c>
      <c s="6" t="s">
        <v>371</v>
      </c>
      <c s="36" t="s">
        <v>62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73</v>
      </c>
      <c>
        <f>(M354*21)/100</f>
      </c>
      <c t="s">
        <v>27</v>
      </c>
    </row>
    <row r="355" spans="1:5" ht="12.75">
      <c r="A355" s="35" t="s">
        <v>54</v>
      </c>
      <c r="E355" s="39" t="s">
        <v>55</v>
      </c>
    </row>
    <row r="356" spans="1:5" ht="12.75">
      <c r="A356" s="35" t="s">
        <v>56</v>
      </c>
      <c r="E356" s="40" t="s">
        <v>63</v>
      </c>
    </row>
    <row r="357" spans="1:5" ht="12.75">
      <c r="A357" t="s">
        <v>58</v>
      </c>
      <c r="E357" s="39" t="s">
        <v>90</v>
      </c>
    </row>
    <row r="358" spans="1:16" ht="12.75">
      <c r="A358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134</v>
      </c>
      <c s="37">
        <v>0.08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73</v>
      </c>
      <c>
        <f>(M358*21)/100</f>
      </c>
      <c t="s">
        <v>27</v>
      </c>
    </row>
    <row r="359" spans="1:5" ht="12.75">
      <c r="A359" s="35" t="s">
        <v>54</v>
      </c>
      <c r="E359" s="39" t="s">
        <v>55</v>
      </c>
    </row>
    <row r="360" spans="1:5" ht="12.75">
      <c r="A360" s="35" t="s">
        <v>56</v>
      </c>
      <c r="E360" s="40" t="s">
        <v>63</v>
      </c>
    </row>
    <row r="361" spans="1:5" ht="12.75">
      <c r="A361" t="s">
        <v>58</v>
      </c>
      <c r="E361" s="39" t="s">
        <v>90</v>
      </c>
    </row>
    <row r="362" spans="1:16" ht="12.75">
      <c r="A362" t="s">
        <v>49</v>
      </c>
      <c s="34" t="s">
        <v>375</v>
      </c>
      <c s="34" t="s">
        <v>376</v>
      </c>
      <c s="35" t="s">
        <v>47</v>
      </c>
      <c s="6" t="s">
        <v>377</v>
      </c>
      <c s="36" t="s">
        <v>134</v>
      </c>
      <c s="37">
        <v>0.08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73</v>
      </c>
      <c>
        <f>(M362*21)/100</f>
      </c>
      <c t="s">
        <v>27</v>
      </c>
    </row>
    <row r="363" spans="1:5" ht="12.75">
      <c r="A363" s="35" t="s">
        <v>54</v>
      </c>
      <c r="E363" s="39" t="s">
        <v>55</v>
      </c>
    </row>
    <row r="364" spans="1:5" ht="12.75">
      <c r="A364" s="35" t="s">
        <v>56</v>
      </c>
      <c r="E364" s="40" t="s">
        <v>63</v>
      </c>
    </row>
    <row r="365" spans="1:5" ht="12.75">
      <c r="A365" t="s">
        <v>58</v>
      </c>
      <c r="E365" s="39" t="s">
        <v>90</v>
      </c>
    </row>
    <row r="366" spans="1:16" ht="12.75">
      <c r="A366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8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53</v>
      </c>
      <c>
        <f>(M366*21)/100</f>
      </c>
      <c t="s">
        <v>27</v>
      </c>
    </row>
    <row r="367" spans="1:5" ht="12.75">
      <c r="A367" s="35" t="s">
        <v>54</v>
      </c>
      <c r="E367" s="39" t="s">
        <v>55</v>
      </c>
    </row>
    <row r="368" spans="1:5" ht="12.75">
      <c r="A368" s="35" t="s">
        <v>56</v>
      </c>
      <c r="E368" s="40" t="s">
        <v>63</v>
      </c>
    </row>
    <row r="369" spans="1:5" ht="12.75">
      <c r="A369" t="s">
        <v>58</v>
      </c>
      <c r="E369" s="39" t="s">
        <v>381</v>
      </c>
    </row>
    <row r="370" spans="1:16" ht="12.75">
      <c r="A370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385</v>
      </c>
      <c s="37">
        <v>8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73</v>
      </c>
      <c>
        <f>(M370*21)/100</f>
      </c>
      <c t="s">
        <v>27</v>
      </c>
    </row>
    <row r="371" spans="1:5" ht="12.75">
      <c r="A371" s="35" t="s">
        <v>54</v>
      </c>
      <c r="E371" s="39" t="s">
        <v>55</v>
      </c>
    </row>
    <row r="372" spans="1:5" ht="12.75">
      <c r="A372" s="35" t="s">
        <v>56</v>
      </c>
      <c r="E372" s="40" t="s">
        <v>63</v>
      </c>
    </row>
    <row r="373" spans="1:5" ht="51">
      <c r="A373" t="s">
        <v>58</v>
      </c>
      <c r="E373" s="39" t="s">
        <v>386</v>
      </c>
    </row>
    <row r="374" spans="1:16" ht="25.5">
      <c r="A374" t="s">
        <v>49</v>
      </c>
      <c s="34" t="s">
        <v>387</v>
      </c>
      <c s="34" t="s">
        <v>388</v>
      </c>
      <c s="35" t="s">
        <v>47</v>
      </c>
      <c s="6" t="s">
        <v>389</v>
      </c>
      <c s="36" t="s">
        <v>62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73</v>
      </c>
      <c>
        <f>(M374*21)/100</f>
      </c>
      <c t="s">
        <v>27</v>
      </c>
    </row>
    <row r="375" spans="1:5" ht="12.75">
      <c r="A375" s="35" t="s">
        <v>54</v>
      </c>
      <c r="E375" s="39" t="s">
        <v>55</v>
      </c>
    </row>
    <row r="376" spans="1:5" ht="12.75">
      <c r="A376" s="35" t="s">
        <v>56</v>
      </c>
      <c r="E376" s="40" t="s">
        <v>63</v>
      </c>
    </row>
    <row r="377" spans="1:5" ht="12.75">
      <c r="A377" t="s">
        <v>58</v>
      </c>
      <c r="E377" s="39" t="s">
        <v>90</v>
      </c>
    </row>
    <row r="378" spans="1:16" ht="12.75">
      <c r="A378" t="s">
        <v>49</v>
      </c>
      <c s="34" t="s">
        <v>390</v>
      </c>
      <c s="34" t="s">
        <v>391</v>
      </c>
      <c s="35" t="s">
        <v>47</v>
      </c>
      <c s="6" t="s">
        <v>392</v>
      </c>
      <c s="36" t="s">
        <v>62</v>
      </c>
      <c s="37">
        <v>1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73</v>
      </c>
      <c>
        <f>(M378*21)/100</f>
      </c>
      <c t="s">
        <v>27</v>
      </c>
    </row>
    <row r="379" spans="1:5" ht="12.75">
      <c r="A379" s="35" t="s">
        <v>54</v>
      </c>
      <c r="E379" s="39" t="s">
        <v>55</v>
      </c>
    </row>
    <row r="380" spans="1:5" ht="12.75">
      <c r="A380" s="35" t="s">
        <v>56</v>
      </c>
      <c r="E380" s="40" t="s">
        <v>63</v>
      </c>
    </row>
    <row r="381" spans="1:5" ht="12.75">
      <c r="A381" t="s">
        <v>58</v>
      </c>
      <c r="E381" s="39" t="s">
        <v>90</v>
      </c>
    </row>
    <row r="382" spans="1:16" ht="12.75">
      <c r="A382" t="s">
        <v>49</v>
      </c>
      <c s="34" t="s">
        <v>393</v>
      </c>
      <c s="34" t="s">
        <v>394</v>
      </c>
      <c s="35" t="s">
        <v>47</v>
      </c>
      <c s="6" t="s">
        <v>395</v>
      </c>
      <c s="36" t="s">
        <v>62</v>
      </c>
      <c s="37">
        <v>1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73</v>
      </c>
      <c>
        <f>(M382*21)/100</f>
      </c>
      <c t="s">
        <v>27</v>
      </c>
    </row>
    <row r="383" spans="1:5" ht="12.75">
      <c r="A383" s="35" t="s">
        <v>54</v>
      </c>
      <c r="E383" s="39" t="s">
        <v>55</v>
      </c>
    </row>
    <row r="384" spans="1:5" ht="12.75">
      <c r="A384" s="35" t="s">
        <v>56</v>
      </c>
      <c r="E384" s="40" t="s">
        <v>63</v>
      </c>
    </row>
    <row r="385" spans="1:5" ht="12.75">
      <c r="A385" t="s">
        <v>58</v>
      </c>
      <c r="E385" s="39" t="s">
        <v>90</v>
      </c>
    </row>
    <row r="386" spans="1:16" ht="12.75">
      <c r="A386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62</v>
      </c>
      <c s="37">
        <v>1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73</v>
      </c>
      <c>
        <f>(M386*21)/100</f>
      </c>
      <c t="s">
        <v>27</v>
      </c>
    </row>
    <row r="387" spans="1:5" ht="12.75">
      <c r="A387" s="35" t="s">
        <v>54</v>
      </c>
      <c r="E387" s="39" t="s">
        <v>55</v>
      </c>
    </row>
    <row r="388" spans="1:5" ht="12.75">
      <c r="A388" s="35" t="s">
        <v>56</v>
      </c>
      <c r="E388" s="40" t="s">
        <v>63</v>
      </c>
    </row>
    <row r="389" spans="1:5" ht="12.75">
      <c r="A389" t="s">
        <v>58</v>
      </c>
      <c r="E389" s="39" t="s">
        <v>90</v>
      </c>
    </row>
    <row r="390" spans="1:13" ht="12.75">
      <c r="A390" t="s">
        <v>46</v>
      </c>
      <c r="C390" s="31" t="s">
        <v>399</v>
      </c>
      <c r="E390" s="33" t="s">
        <v>400</v>
      </c>
      <c r="J390" s="32">
        <f>0</f>
      </c>
      <c s="32">
        <f>0</f>
      </c>
      <c s="32">
        <f>0+L391+L395+L399+L403+L407+L411+L415+L419+L423+L427+L431+L435</f>
      </c>
      <c s="32">
        <f>0+M391+M395+M399+M403+M407+M411+M415+M419+M423+M427+M431+M435</f>
      </c>
    </row>
    <row r="391" spans="1:16" ht="12.75">
      <c r="A391" t="s">
        <v>49</v>
      </c>
      <c s="34" t="s">
        <v>401</v>
      </c>
      <c s="34" t="s">
        <v>402</v>
      </c>
      <c s="35" t="s">
        <v>47</v>
      </c>
      <c s="6" t="s">
        <v>403</v>
      </c>
      <c s="36" t="s">
        <v>62</v>
      </c>
      <c s="37">
        <v>4</v>
      </c>
      <c s="36">
        <v>0</v>
      </c>
      <c s="36">
        <f>ROUND(G391*H391,6)</f>
      </c>
      <c r="L391" s="38">
        <v>0</v>
      </c>
      <c s="32">
        <f>ROUND(ROUND(L391,2)*ROUND(G391,3),2)</f>
      </c>
      <c s="36" t="s">
        <v>53</v>
      </c>
      <c>
        <f>(M391*21)/100</f>
      </c>
      <c t="s">
        <v>27</v>
      </c>
    </row>
    <row r="392" spans="1:5" ht="12.75">
      <c r="A392" s="35" t="s">
        <v>54</v>
      </c>
      <c r="E392" s="39" t="s">
        <v>55</v>
      </c>
    </row>
    <row r="393" spans="1:5" ht="12.75">
      <c r="A393" s="35" t="s">
        <v>56</v>
      </c>
      <c r="E393" s="40" t="s">
        <v>63</v>
      </c>
    </row>
    <row r="394" spans="1:5" ht="12.75">
      <c r="A394" t="s">
        <v>58</v>
      </c>
      <c r="E394" s="39" t="s">
        <v>404</v>
      </c>
    </row>
    <row r="395" spans="1:16" ht="25.5">
      <c r="A395" t="s">
        <v>49</v>
      </c>
      <c s="34" t="s">
        <v>405</v>
      </c>
      <c s="34" t="s">
        <v>406</v>
      </c>
      <c s="35" t="s">
        <v>47</v>
      </c>
      <c s="6" t="s">
        <v>407</v>
      </c>
      <c s="36" t="s">
        <v>62</v>
      </c>
      <c s="37">
        <v>2</v>
      </c>
      <c s="36">
        <v>0</v>
      </c>
      <c s="36">
        <f>ROUND(G395*H395,6)</f>
      </c>
      <c r="L395" s="38">
        <v>0</v>
      </c>
      <c s="32">
        <f>ROUND(ROUND(L395,2)*ROUND(G395,3),2)</f>
      </c>
      <c s="36" t="s">
        <v>73</v>
      </c>
      <c>
        <f>(M395*21)/100</f>
      </c>
      <c t="s">
        <v>27</v>
      </c>
    </row>
    <row r="396" spans="1:5" ht="12.75">
      <c r="A396" s="35" t="s">
        <v>54</v>
      </c>
      <c r="E396" s="39" t="s">
        <v>55</v>
      </c>
    </row>
    <row r="397" spans="1:5" ht="12.75">
      <c r="A397" s="35" t="s">
        <v>56</v>
      </c>
      <c r="E397" s="40" t="s">
        <v>63</v>
      </c>
    </row>
    <row r="398" spans="1:5" ht="25.5">
      <c r="A398" t="s">
        <v>58</v>
      </c>
      <c r="E398" s="39" t="s">
        <v>408</v>
      </c>
    </row>
    <row r="399" spans="1:16" ht="12.75">
      <c r="A399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62</v>
      </c>
      <c s="37">
        <v>1</v>
      </c>
      <c s="36">
        <v>0</v>
      </c>
      <c s="36">
        <f>ROUND(G399*H399,6)</f>
      </c>
      <c r="L399" s="38">
        <v>0</v>
      </c>
      <c s="32">
        <f>ROUND(ROUND(L399,2)*ROUND(G399,3),2)</f>
      </c>
      <c s="36" t="s">
        <v>73</v>
      </c>
      <c>
        <f>(M399*21)/100</f>
      </c>
      <c t="s">
        <v>27</v>
      </c>
    </row>
    <row r="400" spans="1:5" ht="12.75">
      <c r="A400" s="35" t="s">
        <v>54</v>
      </c>
      <c r="E400" s="39" t="s">
        <v>55</v>
      </c>
    </row>
    <row r="401" spans="1:5" ht="12.75">
      <c r="A401" s="35" t="s">
        <v>56</v>
      </c>
      <c r="E401" s="40" t="s">
        <v>412</v>
      </c>
    </row>
    <row r="402" spans="1:5" ht="102">
      <c r="A402" t="s">
        <v>58</v>
      </c>
      <c r="E402" s="39" t="s">
        <v>413</v>
      </c>
    </row>
    <row r="403" spans="1:16" ht="12.75">
      <c r="A403" t="s">
        <v>49</v>
      </c>
      <c s="34" t="s">
        <v>414</v>
      </c>
      <c s="34" t="s">
        <v>415</v>
      </c>
      <c s="35" t="s">
        <v>47</v>
      </c>
      <c s="6" t="s">
        <v>416</v>
      </c>
      <c s="36" t="s">
        <v>62</v>
      </c>
      <c s="37">
        <v>1</v>
      </c>
      <c s="36">
        <v>0</v>
      </c>
      <c s="36">
        <f>ROUND(G403*H403,6)</f>
      </c>
      <c r="L403" s="38">
        <v>0</v>
      </c>
      <c s="32">
        <f>ROUND(ROUND(L403,2)*ROUND(G403,3),2)</f>
      </c>
      <c s="36" t="s">
        <v>53</v>
      </c>
      <c>
        <f>(M403*21)/100</f>
      </c>
      <c t="s">
        <v>27</v>
      </c>
    </row>
    <row r="404" spans="1:5" ht="12.75">
      <c r="A404" s="35" t="s">
        <v>54</v>
      </c>
      <c r="E404" s="39" t="s">
        <v>55</v>
      </c>
    </row>
    <row r="405" spans="1:5" ht="12.75">
      <c r="A405" s="35" t="s">
        <v>56</v>
      </c>
      <c r="E405" s="40" t="s">
        <v>63</v>
      </c>
    </row>
    <row r="406" spans="1:5" ht="12.75">
      <c r="A406" t="s">
        <v>58</v>
      </c>
      <c r="E406" s="39" t="s">
        <v>416</v>
      </c>
    </row>
    <row r="407" spans="1:16" ht="12.75">
      <c r="A407" t="s">
        <v>49</v>
      </c>
      <c s="34" t="s">
        <v>417</v>
      </c>
      <c s="34" t="s">
        <v>418</v>
      </c>
      <c s="35" t="s">
        <v>47</v>
      </c>
      <c s="6" t="s">
        <v>419</v>
      </c>
      <c s="36" t="s">
        <v>62</v>
      </c>
      <c s="37">
        <v>1</v>
      </c>
      <c s="36">
        <v>0</v>
      </c>
      <c s="36">
        <f>ROUND(G407*H407,6)</f>
      </c>
      <c r="L407" s="38">
        <v>0</v>
      </c>
      <c s="32">
        <f>ROUND(ROUND(L407,2)*ROUND(G407,3),2)</f>
      </c>
      <c s="36" t="s">
        <v>73</v>
      </c>
      <c>
        <f>(M407*21)/100</f>
      </c>
      <c t="s">
        <v>27</v>
      </c>
    </row>
    <row r="408" spans="1:5" ht="12.75">
      <c r="A408" s="35" t="s">
        <v>54</v>
      </c>
      <c r="E408" s="39" t="s">
        <v>55</v>
      </c>
    </row>
    <row r="409" spans="1:5" ht="12.75">
      <c r="A409" s="35" t="s">
        <v>56</v>
      </c>
      <c r="E409" s="40" t="s">
        <v>412</v>
      </c>
    </row>
    <row r="410" spans="1:5" ht="12.75">
      <c r="A410" t="s">
        <v>58</v>
      </c>
      <c r="E410" s="39" t="s">
        <v>90</v>
      </c>
    </row>
    <row r="411" spans="1:16" ht="12.75">
      <c r="A411" t="s">
        <v>49</v>
      </c>
      <c s="34" t="s">
        <v>420</v>
      </c>
      <c s="34" t="s">
        <v>269</v>
      </c>
      <c s="35" t="s">
        <v>47</v>
      </c>
      <c s="6" t="s">
        <v>421</v>
      </c>
      <c s="36" t="s">
        <v>62</v>
      </c>
      <c s="37">
        <v>1</v>
      </c>
      <c s="36">
        <v>0</v>
      </c>
      <c s="36">
        <f>ROUND(G411*H411,6)</f>
      </c>
      <c r="L411" s="38">
        <v>0</v>
      </c>
      <c s="32">
        <f>ROUND(ROUND(L411,2)*ROUND(G411,3),2)</f>
      </c>
      <c s="36" t="s">
        <v>53</v>
      </c>
      <c>
        <f>(M411*21)/100</f>
      </c>
      <c t="s">
        <v>27</v>
      </c>
    </row>
    <row r="412" spans="1:5" ht="12.75">
      <c r="A412" s="35" t="s">
        <v>54</v>
      </c>
      <c r="E412" s="39" t="s">
        <v>55</v>
      </c>
    </row>
    <row r="413" spans="1:5" ht="12.75">
      <c r="A413" s="35" t="s">
        <v>56</v>
      </c>
      <c r="E413" s="40" t="s">
        <v>412</v>
      </c>
    </row>
    <row r="414" spans="1:5" ht="12.75">
      <c r="A414" t="s">
        <v>58</v>
      </c>
      <c r="E414" s="39" t="s">
        <v>422</v>
      </c>
    </row>
    <row r="415" spans="1:16" ht="12.75">
      <c r="A415" t="s">
        <v>49</v>
      </c>
      <c s="34" t="s">
        <v>423</v>
      </c>
      <c s="34" t="s">
        <v>424</v>
      </c>
      <c s="35" t="s">
        <v>47</v>
      </c>
      <c s="6" t="s">
        <v>425</v>
      </c>
      <c s="36" t="s">
        <v>62</v>
      </c>
      <c s="37">
        <v>4</v>
      </c>
      <c s="36">
        <v>0</v>
      </c>
      <c s="36">
        <f>ROUND(G415*H415,6)</f>
      </c>
      <c r="L415" s="38">
        <v>0</v>
      </c>
      <c s="32">
        <f>ROUND(ROUND(L415,2)*ROUND(G415,3),2)</f>
      </c>
      <c s="36" t="s">
        <v>73</v>
      </c>
      <c>
        <f>(M415*21)/100</f>
      </c>
      <c t="s">
        <v>27</v>
      </c>
    </row>
    <row r="416" spans="1:5" ht="12.75">
      <c r="A416" s="35" t="s">
        <v>54</v>
      </c>
      <c r="E416" s="39" t="s">
        <v>55</v>
      </c>
    </row>
    <row r="417" spans="1:5" ht="12.75">
      <c r="A417" s="35" t="s">
        <v>56</v>
      </c>
      <c r="E417" s="40" t="s">
        <v>412</v>
      </c>
    </row>
    <row r="418" spans="1:5" ht="12.75">
      <c r="A418" t="s">
        <v>58</v>
      </c>
      <c r="E418" s="39" t="s">
        <v>90</v>
      </c>
    </row>
    <row r="419" spans="1:16" ht="12.75">
      <c r="A419" t="s">
        <v>49</v>
      </c>
      <c s="34" t="s">
        <v>426</v>
      </c>
      <c s="34" t="s">
        <v>427</v>
      </c>
      <c s="35" t="s">
        <v>47</v>
      </c>
      <c s="6" t="s">
        <v>428</v>
      </c>
      <c s="36" t="s">
        <v>67</v>
      </c>
      <c s="37">
        <v>1</v>
      </c>
      <c s="36">
        <v>0</v>
      </c>
      <c s="36">
        <f>ROUND(G419*H419,6)</f>
      </c>
      <c r="L419" s="38">
        <v>0</v>
      </c>
      <c s="32">
        <f>ROUND(ROUND(L419,2)*ROUND(G419,3),2)</f>
      </c>
      <c s="36" t="s">
        <v>53</v>
      </c>
      <c>
        <f>(M419*21)/100</f>
      </c>
      <c t="s">
        <v>27</v>
      </c>
    </row>
    <row r="420" spans="1:5" ht="12.75">
      <c r="A420" s="35" t="s">
        <v>54</v>
      </c>
      <c r="E420" s="39" t="s">
        <v>55</v>
      </c>
    </row>
    <row r="421" spans="1:5" ht="12.75">
      <c r="A421" s="35" t="s">
        <v>56</v>
      </c>
      <c r="E421" s="40" t="s">
        <v>63</v>
      </c>
    </row>
    <row r="422" spans="1:5" ht="12.75">
      <c r="A422" t="s">
        <v>58</v>
      </c>
      <c r="E422" s="39" t="s">
        <v>429</v>
      </c>
    </row>
    <row r="423" spans="1:16" ht="12.75">
      <c r="A423" t="s">
        <v>49</v>
      </c>
      <c s="34" t="s">
        <v>430</v>
      </c>
      <c s="34" t="s">
        <v>431</v>
      </c>
      <c s="35" t="s">
        <v>47</v>
      </c>
      <c s="6" t="s">
        <v>432</v>
      </c>
      <c s="36" t="s">
        <v>433</v>
      </c>
      <c s="37">
        <v>172.76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53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76.5">
      <c r="A426" t="s">
        <v>58</v>
      </c>
      <c r="E426" s="39" t="s">
        <v>434</v>
      </c>
    </row>
    <row r="427" spans="1:16" ht="25.5">
      <c r="A427" t="s">
        <v>49</v>
      </c>
      <c s="34" t="s">
        <v>435</v>
      </c>
      <c s="34" t="s">
        <v>436</v>
      </c>
      <c s="35" t="s">
        <v>437</v>
      </c>
      <c s="6" t="s">
        <v>438</v>
      </c>
      <c s="36" t="s">
        <v>127</v>
      </c>
      <c s="37">
        <v>15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53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63</v>
      </c>
    </row>
    <row r="430" spans="1:5" ht="165.75">
      <c r="A430" t="s">
        <v>58</v>
      </c>
      <c r="E430" s="39" t="s">
        <v>129</v>
      </c>
    </row>
    <row r="431" spans="1:16" ht="38.25">
      <c r="A431" t="s">
        <v>49</v>
      </c>
      <c s="34" t="s">
        <v>439</v>
      </c>
      <c s="34" t="s">
        <v>440</v>
      </c>
      <c s="35" t="s">
        <v>441</v>
      </c>
      <c s="6" t="s">
        <v>442</v>
      </c>
      <c s="36" t="s">
        <v>127</v>
      </c>
      <c s="37">
        <v>0.5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53</v>
      </c>
      <c>
        <f>(M431*21)/100</f>
      </c>
      <c t="s">
        <v>27</v>
      </c>
    </row>
    <row r="432" spans="1:5" ht="12.75">
      <c r="A432" s="35" t="s">
        <v>54</v>
      </c>
      <c r="E432" s="39" t="s">
        <v>55</v>
      </c>
    </row>
    <row r="433" spans="1:5" ht="12.75">
      <c r="A433" s="35" t="s">
        <v>56</v>
      </c>
      <c r="E433" s="40" t="s">
        <v>63</v>
      </c>
    </row>
    <row r="434" spans="1:5" ht="165.75">
      <c r="A434" t="s">
        <v>58</v>
      </c>
      <c r="E434" s="39" t="s">
        <v>129</v>
      </c>
    </row>
    <row r="435" spans="1:16" ht="25.5">
      <c r="A435" t="s">
        <v>49</v>
      </c>
      <c s="34" t="s">
        <v>443</v>
      </c>
      <c s="34" t="s">
        <v>444</v>
      </c>
      <c s="35" t="s">
        <v>445</v>
      </c>
      <c s="6" t="s">
        <v>446</v>
      </c>
      <c s="36" t="s">
        <v>127</v>
      </c>
      <c s="37">
        <v>0.04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53</v>
      </c>
      <c>
        <f>(M435*21)/100</f>
      </c>
      <c t="s">
        <v>27</v>
      </c>
    </row>
    <row r="436" spans="1:5" ht="12.75">
      <c r="A436" s="35" t="s">
        <v>54</v>
      </c>
      <c r="E436" s="39" t="s">
        <v>55</v>
      </c>
    </row>
    <row r="437" spans="1:5" ht="12.75">
      <c r="A437" s="35" t="s">
        <v>56</v>
      </c>
      <c r="E437" s="40" t="s">
        <v>63</v>
      </c>
    </row>
    <row r="438" spans="1:5" ht="165.75">
      <c r="A438" t="s">
        <v>58</v>
      </c>
      <c r="E438" s="39" t="s">
        <v>129</v>
      </c>
    </row>
    <row r="439" spans="1:13" ht="12.75">
      <c r="A439" t="s">
        <v>46</v>
      </c>
      <c r="C439" s="31" t="s">
        <v>20</v>
      </c>
      <c r="E439" s="33" t="s">
        <v>447</v>
      </c>
      <c r="J439" s="32">
        <f>0</f>
      </c>
      <c s="32">
        <f>0</f>
      </c>
      <c s="32">
        <f>0+L440+L444+L448+L452+L456+L460+L464+L468+L472</f>
      </c>
      <c s="32">
        <f>0+M440+M444+M448+M452+M456+M460+M464+M468+M472</f>
      </c>
    </row>
    <row r="440" spans="1:16" ht="12.75">
      <c r="A440" t="s">
        <v>49</v>
      </c>
      <c s="34" t="s">
        <v>448</v>
      </c>
      <c s="34" t="s">
        <v>449</v>
      </c>
      <c s="35" t="s">
        <v>47</v>
      </c>
      <c s="6" t="s">
        <v>450</v>
      </c>
      <c s="36" t="s">
        <v>385</v>
      </c>
      <c s="37">
        <v>48</v>
      </c>
      <c s="36">
        <v>0</v>
      </c>
      <c s="36">
        <f>ROUND(G440*H440,6)</f>
      </c>
      <c r="L440" s="38">
        <v>0</v>
      </c>
      <c s="32">
        <f>ROUND(ROUND(L440,2)*ROUND(G440,3),2)</f>
      </c>
      <c s="36" t="s">
        <v>53</v>
      </c>
      <c>
        <f>(M440*21)/100</f>
      </c>
      <c t="s">
        <v>27</v>
      </c>
    </row>
    <row r="441" spans="1:5" ht="12.75">
      <c r="A441" s="35" t="s">
        <v>54</v>
      </c>
      <c r="E441" s="39" t="s">
        <v>55</v>
      </c>
    </row>
    <row r="442" spans="1:5" ht="12.75">
      <c r="A442" s="35" t="s">
        <v>56</v>
      </c>
      <c r="E442" s="40" t="s">
        <v>63</v>
      </c>
    </row>
    <row r="443" spans="1:5" ht="12.75">
      <c r="A443" t="s">
        <v>58</v>
      </c>
      <c r="E443" s="39" t="s">
        <v>451</v>
      </c>
    </row>
    <row r="444" spans="1:16" ht="12.75">
      <c r="A444" t="s">
        <v>49</v>
      </c>
      <c s="34" t="s">
        <v>452</v>
      </c>
      <c s="34" t="s">
        <v>453</v>
      </c>
      <c s="35" t="s">
        <v>47</v>
      </c>
      <c s="6" t="s">
        <v>454</v>
      </c>
      <c s="36" t="s">
        <v>62</v>
      </c>
      <c s="37">
        <v>5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73</v>
      </c>
      <c>
        <f>(M444*21)/100</f>
      </c>
      <c t="s">
        <v>27</v>
      </c>
    </row>
    <row r="445" spans="1:5" ht="12.75">
      <c r="A445" s="35" t="s">
        <v>54</v>
      </c>
      <c r="E445" s="39" t="s">
        <v>55</v>
      </c>
    </row>
    <row r="446" spans="1:5" ht="12.75">
      <c r="A446" s="35" t="s">
        <v>56</v>
      </c>
      <c r="E446" s="40" t="s">
        <v>63</v>
      </c>
    </row>
    <row r="447" spans="1:5" ht="63.75">
      <c r="A447" t="s">
        <v>58</v>
      </c>
      <c r="E447" s="39" t="s">
        <v>455</v>
      </c>
    </row>
    <row r="448" spans="1:16" ht="25.5">
      <c r="A448" t="s">
        <v>49</v>
      </c>
      <c s="34" t="s">
        <v>456</v>
      </c>
      <c s="34" t="s">
        <v>457</v>
      </c>
      <c s="35" t="s">
        <v>47</v>
      </c>
      <c s="6" t="s">
        <v>458</v>
      </c>
      <c s="36" t="s">
        <v>62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73</v>
      </c>
      <c>
        <f>(M448*21)/100</f>
      </c>
      <c t="s">
        <v>27</v>
      </c>
    </row>
    <row r="449" spans="1:5" ht="12.75">
      <c r="A449" s="35" t="s">
        <v>54</v>
      </c>
      <c r="E449" s="39" t="s">
        <v>55</v>
      </c>
    </row>
    <row r="450" spans="1:5" ht="12.75">
      <c r="A450" s="35" t="s">
        <v>56</v>
      </c>
      <c r="E450" s="40" t="s">
        <v>63</v>
      </c>
    </row>
    <row r="451" spans="1:5" ht="12.75">
      <c r="A451" t="s">
        <v>58</v>
      </c>
      <c r="E451" s="39" t="s">
        <v>90</v>
      </c>
    </row>
    <row r="452" spans="1:16" ht="12.75">
      <c r="A452" t="s">
        <v>49</v>
      </c>
      <c s="34" t="s">
        <v>459</v>
      </c>
      <c s="34" t="s">
        <v>460</v>
      </c>
      <c s="35" t="s">
        <v>47</v>
      </c>
      <c s="6" t="s">
        <v>461</v>
      </c>
      <c s="36" t="s">
        <v>62</v>
      </c>
      <c s="37">
        <v>1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462</v>
      </c>
      <c>
        <f>(M452*21)/100</f>
      </c>
      <c t="s">
        <v>27</v>
      </c>
    </row>
    <row r="453" spans="1:5" ht="12.75">
      <c r="A453" s="35" t="s">
        <v>54</v>
      </c>
      <c r="E453" s="39" t="s">
        <v>55</v>
      </c>
    </row>
    <row r="454" spans="1:5" ht="12.75">
      <c r="A454" s="35" t="s">
        <v>56</v>
      </c>
      <c r="E454" s="40" t="s">
        <v>63</v>
      </c>
    </row>
    <row r="455" spans="1:5" ht="25.5">
      <c r="A455" t="s">
        <v>58</v>
      </c>
      <c r="E455" s="39" t="s">
        <v>463</v>
      </c>
    </row>
    <row r="456" spans="1:16" ht="12.75">
      <c r="A456" t="s">
        <v>49</v>
      </c>
      <c s="34" t="s">
        <v>464</v>
      </c>
      <c s="34" t="s">
        <v>465</v>
      </c>
      <c s="35" t="s">
        <v>47</v>
      </c>
      <c s="6" t="s">
        <v>466</v>
      </c>
      <c s="36" t="s">
        <v>385</v>
      </c>
      <c s="37">
        <v>24</v>
      </c>
      <c s="36">
        <v>0</v>
      </c>
      <c s="36">
        <f>ROUND(G456*H456,6)</f>
      </c>
      <c r="L456" s="38">
        <v>0</v>
      </c>
      <c s="32">
        <f>ROUND(ROUND(L456,2)*ROUND(G456,3),2)</f>
      </c>
      <c s="36" t="s">
        <v>73</v>
      </c>
      <c>
        <f>(M456*21)/100</f>
      </c>
      <c t="s">
        <v>27</v>
      </c>
    </row>
    <row r="457" spans="1:5" ht="12.75">
      <c r="A457" s="35" t="s">
        <v>54</v>
      </c>
      <c r="E457" s="39" t="s">
        <v>55</v>
      </c>
    </row>
    <row r="458" spans="1:5" ht="12.75">
      <c r="A458" s="35" t="s">
        <v>56</v>
      </c>
      <c r="E458" s="40" t="s">
        <v>63</v>
      </c>
    </row>
    <row r="459" spans="1:5" ht="12.75">
      <c r="A459" t="s">
        <v>58</v>
      </c>
      <c r="E459" s="39" t="s">
        <v>90</v>
      </c>
    </row>
    <row r="460" spans="1:16" ht="12.75">
      <c r="A460" t="s">
        <v>49</v>
      </c>
      <c s="34" t="s">
        <v>467</v>
      </c>
      <c s="34" t="s">
        <v>468</v>
      </c>
      <c s="35" t="s">
        <v>47</v>
      </c>
      <c s="6" t="s">
        <v>469</v>
      </c>
      <c s="36" t="s">
        <v>385</v>
      </c>
      <c s="37">
        <v>24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73</v>
      </c>
      <c>
        <f>(M460*21)/100</f>
      </c>
      <c t="s">
        <v>27</v>
      </c>
    </row>
    <row r="461" spans="1:5" ht="12.75">
      <c r="A461" s="35" t="s">
        <v>54</v>
      </c>
      <c r="E461" s="39" t="s">
        <v>55</v>
      </c>
    </row>
    <row r="462" spans="1:5" ht="12.75">
      <c r="A462" s="35" t="s">
        <v>56</v>
      </c>
      <c r="E462" s="40" t="s">
        <v>63</v>
      </c>
    </row>
    <row r="463" spans="1:5" ht="12.75">
      <c r="A463" t="s">
        <v>58</v>
      </c>
      <c r="E463" s="39" t="s">
        <v>90</v>
      </c>
    </row>
    <row r="464" spans="1:16" ht="12.75">
      <c r="A464" t="s">
        <v>49</v>
      </c>
      <c s="34" t="s">
        <v>470</v>
      </c>
      <c s="34" t="s">
        <v>471</v>
      </c>
      <c s="35" t="s">
        <v>47</v>
      </c>
      <c s="6" t="s">
        <v>472</v>
      </c>
      <c s="36" t="s">
        <v>385</v>
      </c>
      <c s="37">
        <v>24</v>
      </c>
      <c s="36">
        <v>0</v>
      </c>
      <c s="36">
        <f>ROUND(G464*H464,6)</f>
      </c>
      <c r="L464" s="38">
        <v>0</v>
      </c>
      <c s="32">
        <f>ROUND(ROUND(L464,2)*ROUND(G464,3),2)</f>
      </c>
      <c s="36" t="s">
        <v>73</v>
      </c>
      <c>
        <f>(M464*21)/100</f>
      </c>
      <c t="s">
        <v>27</v>
      </c>
    </row>
    <row r="465" spans="1:5" ht="12.75">
      <c r="A465" s="35" t="s">
        <v>54</v>
      </c>
      <c r="E465" s="39" t="s">
        <v>55</v>
      </c>
    </row>
    <row r="466" spans="1:5" ht="12.75">
      <c r="A466" s="35" t="s">
        <v>56</v>
      </c>
      <c r="E466" s="40" t="s">
        <v>63</v>
      </c>
    </row>
    <row r="467" spans="1:5" ht="12.75">
      <c r="A467" t="s">
        <v>58</v>
      </c>
      <c r="E467" s="39" t="s">
        <v>90</v>
      </c>
    </row>
    <row r="468" spans="1:16" ht="12.75">
      <c r="A468" t="s">
        <v>49</v>
      </c>
      <c s="34" t="s">
        <v>473</v>
      </c>
      <c s="34" t="s">
        <v>474</v>
      </c>
      <c s="35" t="s">
        <v>47</v>
      </c>
      <c s="6" t="s">
        <v>475</v>
      </c>
      <c s="36" t="s">
        <v>385</v>
      </c>
      <c s="37">
        <v>64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53</v>
      </c>
      <c>
        <f>(M468*21)/100</f>
      </c>
      <c t="s">
        <v>27</v>
      </c>
    </row>
    <row r="469" spans="1:5" ht="12.75">
      <c r="A469" s="35" t="s">
        <v>54</v>
      </c>
      <c r="E469" s="39" t="s">
        <v>55</v>
      </c>
    </row>
    <row r="470" spans="1:5" ht="12.75">
      <c r="A470" s="35" t="s">
        <v>56</v>
      </c>
      <c r="E470" s="40" t="s">
        <v>63</v>
      </c>
    </row>
    <row r="471" spans="1:5" ht="38.25">
      <c r="A471" t="s">
        <v>58</v>
      </c>
      <c r="E471" s="39" t="s">
        <v>476</v>
      </c>
    </row>
    <row r="472" spans="1:16" ht="12.75">
      <c r="A472" t="s">
        <v>49</v>
      </c>
      <c s="34" t="s">
        <v>477</v>
      </c>
      <c s="34" t="s">
        <v>478</v>
      </c>
      <c s="35" t="s">
        <v>47</v>
      </c>
      <c s="6" t="s">
        <v>479</v>
      </c>
      <c s="36" t="s">
        <v>67</v>
      </c>
      <c s="37">
        <v>1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53</v>
      </c>
      <c>
        <f>(M472*21)/100</f>
      </c>
      <c t="s">
        <v>27</v>
      </c>
    </row>
    <row r="473" spans="1:5" ht="12.75">
      <c r="A473" s="35" t="s">
        <v>54</v>
      </c>
      <c r="E473" s="39" t="s">
        <v>55</v>
      </c>
    </row>
    <row r="474" spans="1:5" ht="12.75">
      <c r="A474" s="35" t="s">
        <v>56</v>
      </c>
      <c r="E474" s="40" t="s">
        <v>63</v>
      </c>
    </row>
    <row r="475" spans="1:5" ht="38.25">
      <c r="A475" t="s">
        <v>58</v>
      </c>
      <c r="E475" s="39" t="s">
        <v>480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481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481</v>
      </c>
      <c r="E4" s="26" t="s">
        <v>482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COUNTIFS(L8:L67,"=0",A8:A67,"P")+COUNTIFS(L8:L67,"",A8:A67,"P")+SUM(Q8:Q67)</f>
      </c>
    </row>
    <row r="8" spans="1:13" ht="12.75">
      <c r="A8" t="s">
        <v>44</v>
      </c>
      <c r="C8" s="28" t="s">
        <v>485</v>
      </c>
      <c r="E8" s="30" t="s">
        <v>484</v>
      </c>
      <c r="J8" s="29">
        <f>0+J9+J66</f>
      </c>
      <c s="29">
        <f>0+K9+K66</f>
      </c>
      <c s="29">
        <f>0+L9+L66</f>
      </c>
      <c s="29">
        <f>0+M9+M66</f>
      </c>
    </row>
    <row r="9" spans="1:13" ht="12.75">
      <c r="A9" t="s">
        <v>46</v>
      </c>
      <c r="C9" s="31" t="s">
        <v>27</v>
      </c>
      <c r="E9" s="33" t="s">
        <v>130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486</v>
      </c>
      <c s="35" t="s">
        <v>47</v>
      </c>
      <c s="6" t="s">
        <v>487</v>
      </c>
      <c s="36" t="s">
        <v>488</v>
      </c>
      <c s="37">
        <v>0.275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489</v>
      </c>
    </row>
    <row r="13" spans="1:5" ht="63.75">
      <c r="A13" t="s">
        <v>58</v>
      </c>
      <c r="E13" s="39" t="s">
        <v>59</v>
      </c>
    </row>
    <row r="14" spans="1:16" ht="25.5">
      <c r="A14" t="s">
        <v>49</v>
      </c>
      <c s="34" t="s">
        <v>27</v>
      </c>
      <c s="34" t="s">
        <v>490</v>
      </c>
      <c s="35" t="s">
        <v>47</v>
      </c>
      <c s="6" t="s">
        <v>491</v>
      </c>
      <c s="36" t="s">
        <v>88</v>
      </c>
      <c s="37">
        <v>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489</v>
      </c>
    </row>
    <row r="17" spans="1:5" ht="63.75">
      <c r="A17" t="s">
        <v>58</v>
      </c>
      <c r="E17" s="39" t="s">
        <v>492</v>
      </c>
    </row>
    <row r="18" spans="1:16" ht="12.75">
      <c r="A18" t="s">
        <v>49</v>
      </c>
      <c s="34" t="s">
        <v>26</v>
      </c>
      <c s="34" t="s">
        <v>493</v>
      </c>
      <c s="35" t="s">
        <v>47</v>
      </c>
      <c s="6" t="s">
        <v>494</v>
      </c>
      <c s="36" t="s">
        <v>62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489</v>
      </c>
    </row>
    <row r="21" spans="1:5" ht="12.75">
      <c r="A21" t="s">
        <v>58</v>
      </c>
      <c r="E21" s="39" t="s">
        <v>90</v>
      </c>
    </row>
    <row r="22" spans="1:16" ht="12.75">
      <c r="A22" t="s">
        <v>49</v>
      </c>
      <c s="34" t="s">
        <v>69</v>
      </c>
      <c s="34" t="s">
        <v>155</v>
      </c>
      <c s="35" t="s">
        <v>47</v>
      </c>
      <c s="6" t="s">
        <v>156</v>
      </c>
      <c s="36" t="s">
        <v>157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38.25">
      <c r="A25" t="s">
        <v>58</v>
      </c>
      <c r="E25" s="39" t="s">
        <v>158</v>
      </c>
    </row>
    <row r="26" spans="1:16" ht="12.75">
      <c r="A26" t="s">
        <v>49</v>
      </c>
      <c s="34" t="s">
        <v>76</v>
      </c>
      <c s="34" t="s">
        <v>160</v>
      </c>
      <c s="35" t="s">
        <v>47</v>
      </c>
      <c s="6" t="s">
        <v>161</v>
      </c>
      <c s="36" t="s">
        <v>157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38.25">
      <c r="A29" t="s">
        <v>58</v>
      </c>
      <c r="E29" s="39" t="s">
        <v>162</v>
      </c>
    </row>
    <row r="30" spans="1:16" ht="12.75">
      <c r="A30" t="s">
        <v>49</v>
      </c>
      <c s="34" t="s">
        <v>80</v>
      </c>
      <c s="34" t="s">
        <v>180</v>
      </c>
      <c s="35" t="s">
        <v>47</v>
      </c>
      <c s="6" t="s">
        <v>181</v>
      </c>
      <c s="36" t="s">
        <v>62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12.75">
      <c r="A33" t="s">
        <v>58</v>
      </c>
      <c r="E33" s="39" t="s">
        <v>90</v>
      </c>
    </row>
    <row r="34" spans="1:16" ht="12.75">
      <c r="A34" t="s">
        <v>49</v>
      </c>
      <c s="34" t="s">
        <v>85</v>
      </c>
      <c s="34" t="s">
        <v>183</v>
      </c>
      <c s="35" t="s">
        <v>47</v>
      </c>
      <c s="6" t="s">
        <v>184</v>
      </c>
      <c s="36" t="s">
        <v>62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12.75">
      <c r="A37" t="s">
        <v>58</v>
      </c>
      <c r="E37" s="39" t="s">
        <v>90</v>
      </c>
    </row>
    <row r="38" spans="1:16" ht="12.75">
      <c r="A38" t="s">
        <v>49</v>
      </c>
      <c s="34" t="s">
        <v>91</v>
      </c>
      <c s="34" t="s">
        <v>118</v>
      </c>
      <c s="35" t="s">
        <v>47</v>
      </c>
      <c s="6" t="s">
        <v>119</v>
      </c>
      <c s="36" t="s">
        <v>62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76.5">
      <c r="A41" t="s">
        <v>58</v>
      </c>
      <c r="E41" s="39" t="s">
        <v>495</v>
      </c>
    </row>
    <row r="42" spans="1:16" ht="12.75">
      <c r="A42" t="s">
        <v>49</v>
      </c>
      <c s="34" t="s">
        <v>95</v>
      </c>
      <c s="34" t="s">
        <v>496</v>
      </c>
      <c s="35" t="s">
        <v>47</v>
      </c>
      <c s="6" t="s">
        <v>497</v>
      </c>
      <c s="36" t="s">
        <v>62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498</v>
      </c>
    </row>
    <row r="45" spans="1:5" ht="12.75">
      <c r="A45" t="s">
        <v>58</v>
      </c>
      <c r="E45" s="39" t="s">
        <v>90</v>
      </c>
    </row>
    <row r="46" spans="1:16" ht="12.75">
      <c r="A46" t="s">
        <v>49</v>
      </c>
      <c s="34" t="s">
        <v>98</v>
      </c>
      <c s="34" t="s">
        <v>499</v>
      </c>
      <c s="35" t="s">
        <v>47</v>
      </c>
      <c s="6" t="s">
        <v>500</v>
      </c>
      <c s="36" t="s">
        <v>62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498</v>
      </c>
    </row>
    <row r="49" spans="1:5" ht="12.75">
      <c r="A49" t="s">
        <v>58</v>
      </c>
      <c r="E49" s="39" t="s">
        <v>90</v>
      </c>
    </row>
    <row r="50" spans="1:16" ht="12.75">
      <c r="A50" t="s">
        <v>49</v>
      </c>
      <c s="34" t="s">
        <v>103</v>
      </c>
      <c s="34" t="s">
        <v>501</v>
      </c>
      <c s="35" t="s">
        <v>47</v>
      </c>
      <c s="6" t="s">
        <v>502</v>
      </c>
      <c s="36" t="s">
        <v>62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12.75">
      <c r="A53" t="s">
        <v>58</v>
      </c>
      <c r="E53" s="39" t="s">
        <v>90</v>
      </c>
    </row>
    <row r="54" spans="1:16" ht="12.75">
      <c r="A54" t="s">
        <v>49</v>
      </c>
      <c s="34" t="s">
        <v>108</v>
      </c>
      <c s="34" t="s">
        <v>503</v>
      </c>
      <c s="35" t="s">
        <v>47</v>
      </c>
      <c s="6" t="s">
        <v>504</v>
      </c>
      <c s="36" t="s">
        <v>62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90</v>
      </c>
    </row>
    <row r="58" spans="1:16" ht="12.75">
      <c r="A58" t="s">
        <v>49</v>
      </c>
      <c s="34" t="s">
        <v>112</v>
      </c>
      <c s="34" t="s">
        <v>186</v>
      </c>
      <c s="35" t="s">
        <v>47</v>
      </c>
      <c s="6" t="s">
        <v>187</v>
      </c>
      <c s="36" t="s">
        <v>88</v>
      </c>
      <c s="37">
        <v>15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51">
      <c r="A61" t="s">
        <v>58</v>
      </c>
      <c r="E61" s="39" t="s">
        <v>189</v>
      </c>
    </row>
    <row r="62" spans="1:16" ht="12.75">
      <c r="A62" t="s">
        <v>49</v>
      </c>
      <c s="34" t="s">
        <v>117</v>
      </c>
      <c s="34" t="s">
        <v>191</v>
      </c>
      <c s="35" t="s">
        <v>47</v>
      </c>
      <c s="6" t="s">
        <v>192</v>
      </c>
      <c s="36" t="s">
        <v>62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90</v>
      </c>
    </row>
    <row r="66" spans="1:13" ht="12.75">
      <c r="A66" t="s">
        <v>46</v>
      </c>
      <c r="C66" s="31" t="s">
        <v>20</v>
      </c>
      <c r="E66" s="33" t="s">
        <v>447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49</v>
      </c>
      <c s="34" t="s">
        <v>120</v>
      </c>
      <c s="34" t="s">
        <v>449</v>
      </c>
      <c s="35" t="s">
        <v>47</v>
      </c>
      <c s="6" t="s">
        <v>450</v>
      </c>
      <c s="36" t="s">
        <v>385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12.75">
      <c r="A70" t="s">
        <v>58</v>
      </c>
      <c r="E70" s="39" t="s">
        <v>451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505</v>
      </c>
      <c r="E4" s="26" t="s">
        <v>506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COUNTIFS(L8:L160,"=0",A8:A160,"P")+COUNTIFS(L8:L160,"",A8:A160,"P")+SUM(Q8:Q160)</f>
      </c>
    </row>
    <row r="8" spans="1:13" ht="12.75">
      <c r="A8" t="s">
        <v>44</v>
      </c>
      <c r="C8" s="28" t="s">
        <v>509</v>
      </c>
      <c r="E8" s="30" t="s">
        <v>508</v>
      </c>
      <c r="J8" s="29">
        <f>0+J9+J110+J123</f>
      </c>
      <c s="29">
        <f>0+K9+K110+K123</f>
      </c>
      <c s="29">
        <f>0+L9+L110+L123</f>
      </c>
      <c s="29">
        <f>0+M9+M110+M123</f>
      </c>
    </row>
    <row r="9" spans="1:13" ht="12.75">
      <c r="A9" t="s">
        <v>46</v>
      </c>
      <c r="C9" s="31" t="s">
        <v>47</v>
      </c>
      <c r="E9" s="33" t="s">
        <v>510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511</v>
      </c>
      <c s="35" t="s">
        <v>47</v>
      </c>
      <c s="6" t="s">
        <v>512</v>
      </c>
      <c s="36" t="s">
        <v>106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25.5">
      <c r="A13" t="s">
        <v>58</v>
      </c>
      <c r="E13" s="39" t="s">
        <v>513</v>
      </c>
    </row>
    <row r="14" spans="1:16" ht="12.75">
      <c r="A14" t="s">
        <v>49</v>
      </c>
      <c s="34" t="s">
        <v>27</v>
      </c>
      <c s="34" t="s">
        <v>514</v>
      </c>
      <c s="35" t="s">
        <v>47</v>
      </c>
      <c s="6" t="s">
        <v>515</v>
      </c>
      <c s="36" t="s">
        <v>62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02">
      <c r="A17" t="s">
        <v>58</v>
      </c>
      <c r="E17" s="39" t="s">
        <v>516</v>
      </c>
    </row>
    <row r="18" spans="1:16" ht="12.75">
      <c r="A18" t="s">
        <v>49</v>
      </c>
      <c s="34" t="s">
        <v>26</v>
      </c>
      <c s="34" t="s">
        <v>517</v>
      </c>
      <c s="35" t="s">
        <v>47</v>
      </c>
      <c s="6" t="s">
        <v>518</v>
      </c>
      <c s="36" t="s">
        <v>88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519</v>
      </c>
    </row>
    <row r="21" spans="1:5" ht="12.75">
      <c r="A21" t="s">
        <v>58</v>
      </c>
      <c r="E21" s="39" t="s">
        <v>90</v>
      </c>
    </row>
    <row r="22" spans="1:16" ht="12.75">
      <c r="A22" t="s">
        <v>49</v>
      </c>
      <c s="34" t="s">
        <v>69</v>
      </c>
      <c s="34" t="s">
        <v>520</v>
      </c>
      <c s="35" t="s">
        <v>47</v>
      </c>
      <c s="6" t="s">
        <v>521</v>
      </c>
      <c s="36" t="s">
        <v>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522</v>
      </c>
    </row>
    <row r="25" spans="1:5" ht="12.75">
      <c r="A25" t="s">
        <v>58</v>
      </c>
      <c r="E25" s="39" t="s">
        <v>90</v>
      </c>
    </row>
    <row r="26" spans="1:16" ht="12.75">
      <c r="A26" t="s">
        <v>49</v>
      </c>
      <c s="34" t="s">
        <v>76</v>
      </c>
      <c s="34" t="s">
        <v>523</v>
      </c>
      <c s="35" t="s">
        <v>47</v>
      </c>
      <c s="6" t="s">
        <v>524</v>
      </c>
      <c s="36" t="s">
        <v>88</v>
      </c>
      <c s="37">
        <v>32.5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522</v>
      </c>
    </row>
    <row r="29" spans="1:5" ht="12.75">
      <c r="A29" t="s">
        <v>58</v>
      </c>
      <c r="E29" s="39" t="s">
        <v>90</v>
      </c>
    </row>
    <row r="30" spans="1:16" ht="12.75">
      <c r="A30" t="s">
        <v>49</v>
      </c>
      <c s="34" t="s">
        <v>80</v>
      </c>
      <c s="34" t="s">
        <v>525</v>
      </c>
      <c s="35" t="s">
        <v>47</v>
      </c>
      <c s="6" t="s">
        <v>526</v>
      </c>
      <c s="36" t="s">
        <v>62</v>
      </c>
      <c s="37">
        <v>26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519</v>
      </c>
    </row>
    <row r="33" spans="1:5" ht="25.5">
      <c r="A33" t="s">
        <v>58</v>
      </c>
      <c r="E33" s="39" t="s">
        <v>527</v>
      </c>
    </row>
    <row r="34" spans="1:16" ht="12.75">
      <c r="A34" t="s">
        <v>49</v>
      </c>
      <c s="34" t="s">
        <v>85</v>
      </c>
      <c s="34" t="s">
        <v>528</v>
      </c>
      <c s="35" t="s">
        <v>47</v>
      </c>
      <c s="6" t="s">
        <v>529</v>
      </c>
      <c s="36" t="s">
        <v>106</v>
      </c>
      <c s="37">
        <v>175.68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12.75">
      <c r="A37" t="s">
        <v>58</v>
      </c>
      <c r="E37" s="39" t="s">
        <v>90</v>
      </c>
    </row>
    <row r="38" spans="1:16" ht="12.75">
      <c r="A38" t="s">
        <v>49</v>
      </c>
      <c s="34" t="s">
        <v>91</v>
      </c>
      <c s="34" t="s">
        <v>530</v>
      </c>
      <c s="35" t="s">
        <v>47</v>
      </c>
      <c s="6" t="s">
        <v>531</v>
      </c>
      <c s="36" t="s">
        <v>62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532</v>
      </c>
    </row>
    <row r="42" spans="1:16" ht="12.75">
      <c r="A42" t="s">
        <v>49</v>
      </c>
      <c s="34" t="s">
        <v>95</v>
      </c>
      <c s="34" t="s">
        <v>533</v>
      </c>
      <c s="35" t="s">
        <v>47</v>
      </c>
      <c s="6" t="s">
        <v>534</v>
      </c>
      <c s="36" t="s">
        <v>88</v>
      </c>
      <c s="37">
        <v>26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519</v>
      </c>
    </row>
    <row r="45" spans="1:5" ht="51">
      <c r="A45" t="s">
        <v>58</v>
      </c>
      <c r="E45" s="39" t="s">
        <v>535</v>
      </c>
    </row>
    <row r="46" spans="1:16" ht="25.5">
      <c r="A46" t="s">
        <v>49</v>
      </c>
      <c s="34" t="s">
        <v>98</v>
      </c>
      <c s="34" t="s">
        <v>536</v>
      </c>
      <c s="35" t="s">
        <v>47</v>
      </c>
      <c s="6" t="s">
        <v>537</v>
      </c>
      <c s="36" t="s">
        <v>88</v>
      </c>
      <c s="37">
        <v>39.84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519</v>
      </c>
    </row>
    <row r="49" spans="1:5" ht="12.75">
      <c r="A49" t="s">
        <v>58</v>
      </c>
      <c r="E49" s="39" t="s">
        <v>90</v>
      </c>
    </row>
    <row r="50" spans="1:16" ht="12.75">
      <c r="A50" t="s">
        <v>49</v>
      </c>
      <c s="34" t="s">
        <v>103</v>
      </c>
      <c s="34" t="s">
        <v>538</v>
      </c>
      <c s="35" t="s">
        <v>47</v>
      </c>
      <c s="6" t="s">
        <v>539</v>
      </c>
      <c s="36" t="s">
        <v>72</v>
      </c>
      <c s="37">
        <v>10.075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540</v>
      </c>
    </row>
    <row r="53" spans="1:5" ht="12.75">
      <c r="A53" t="s">
        <v>58</v>
      </c>
      <c r="E53" s="39" t="s">
        <v>90</v>
      </c>
    </row>
    <row r="54" spans="1:16" ht="12.75">
      <c r="A54" t="s">
        <v>49</v>
      </c>
      <c s="34" t="s">
        <v>108</v>
      </c>
      <c s="34" t="s">
        <v>541</v>
      </c>
      <c s="35" t="s">
        <v>47</v>
      </c>
      <c s="6" t="s">
        <v>542</v>
      </c>
      <c s="36" t="s">
        <v>72</v>
      </c>
      <c s="37">
        <v>8.796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540</v>
      </c>
    </row>
    <row r="57" spans="1:5" ht="51">
      <c r="A57" t="s">
        <v>58</v>
      </c>
      <c r="E57" s="39" t="s">
        <v>543</v>
      </c>
    </row>
    <row r="58" spans="1:16" ht="12.75">
      <c r="A58" t="s">
        <v>49</v>
      </c>
      <c s="34" t="s">
        <v>112</v>
      </c>
      <c s="34" t="s">
        <v>544</v>
      </c>
      <c s="35" t="s">
        <v>47</v>
      </c>
      <c s="6" t="s">
        <v>545</v>
      </c>
      <c s="36" t="s">
        <v>72</v>
      </c>
      <c s="37">
        <v>9.413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540</v>
      </c>
    </row>
    <row r="61" spans="1:5" ht="51">
      <c r="A61" t="s">
        <v>58</v>
      </c>
      <c r="E61" s="39" t="s">
        <v>543</v>
      </c>
    </row>
    <row r="62" spans="1:16" ht="12.75">
      <c r="A62" t="s">
        <v>49</v>
      </c>
      <c s="34" t="s">
        <v>117</v>
      </c>
      <c s="34" t="s">
        <v>546</v>
      </c>
      <c s="35" t="s">
        <v>47</v>
      </c>
      <c s="6" t="s">
        <v>547</v>
      </c>
      <c s="36" t="s">
        <v>72</v>
      </c>
      <c s="37">
        <v>4.074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540</v>
      </c>
    </row>
    <row r="65" spans="1:5" ht="12.75">
      <c r="A65" t="s">
        <v>58</v>
      </c>
      <c r="E65" s="39" t="s">
        <v>90</v>
      </c>
    </row>
    <row r="66" spans="1:16" ht="12.75">
      <c r="A66" t="s">
        <v>49</v>
      </c>
      <c s="34" t="s">
        <v>120</v>
      </c>
      <c s="34" t="s">
        <v>548</v>
      </c>
      <c s="35" t="s">
        <v>47</v>
      </c>
      <c s="6" t="s">
        <v>549</v>
      </c>
      <c s="36" t="s">
        <v>72</v>
      </c>
      <c s="37">
        <v>9.75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55</v>
      </c>
    </row>
    <row r="69" spans="1:5" ht="12.75">
      <c r="A69" t="s">
        <v>58</v>
      </c>
      <c r="E69" s="39" t="s">
        <v>90</v>
      </c>
    </row>
    <row r="70" spans="1:16" ht="12.75">
      <c r="A70" t="s">
        <v>49</v>
      </c>
      <c s="34" t="s">
        <v>123</v>
      </c>
      <c s="34" t="s">
        <v>550</v>
      </c>
      <c s="35" t="s">
        <v>47</v>
      </c>
      <c s="6" t="s">
        <v>551</v>
      </c>
      <c s="36" t="s">
        <v>72</v>
      </c>
      <c s="37">
        <v>26.92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489</v>
      </c>
    </row>
    <row r="73" spans="1:5" ht="12.75">
      <c r="A73" t="s">
        <v>58</v>
      </c>
      <c r="E73" s="39" t="s">
        <v>90</v>
      </c>
    </row>
    <row r="74" spans="1:16" ht="12.75">
      <c r="A74" t="s">
        <v>49</v>
      </c>
      <c s="34" t="s">
        <v>131</v>
      </c>
      <c s="34" t="s">
        <v>552</v>
      </c>
      <c s="35" t="s">
        <v>47</v>
      </c>
      <c s="6" t="s">
        <v>553</v>
      </c>
      <c s="36" t="s">
        <v>72</v>
      </c>
      <c s="37">
        <v>0.1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90</v>
      </c>
    </row>
    <row r="78" spans="1:16" ht="12.75">
      <c r="A78" t="s">
        <v>49</v>
      </c>
      <c s="34" t="s">
        <v>137</v>
      </c>
      <c s="34" t="s">
        <v>77</v>
      </c>
      <c s="35" t="s">
        <v>47</v>
      </c>
      <c s="6" t="s">
        <v>78</v>
      </c>
      <c s="36" t="s">
        <v>72</v>
      </c>
      <c s="37">
        <v>19.4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216.75">
      <c r="A81" t="s">
        <v>58</v>
      </c>
      <c r="E81" s="39" t="s">
        <v>75</v>
      </c>
    </row>
    <row r="82" spans="1:16" ht="12.75">
      <c r="A82" t="s">
        <v>49</v>
      </c>
      <c s="34" t="s">
        <v>141</v>
      </c>
      <c s="34" t="s">
        <v>554</v>
      </c>
      <c s="35" t="s">
        <v>47</v>
      </c>
      <c s="6" t="s">
        <v>555</v>
      </c>
      <c s="36" t="s">
        <v>72</v>
      </c>
      <c s="37">
        <v>188.9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63</v>
      </c>
    </row>
    <row r="85" spans="1:5" ht="369.75">
      <c r="A85" t="s">
        <v>58</v>
      </c>
      <c r="E85" s="39" t="s">
        <v>556</v>
      </c>
    </row>
    <row r="86" spans="1:16" ht="12.75">
      <c r="A86" t="s">
        <v>49</v>
      </c>
      <c s="34" t="s">
        <v>144</v>
      </c>
      <c s="34" t="s">
        <v>99</v>
      </c>
      <c s="35" t="s">
        <v>47</v>
      </c>
      <c s="6" t="s">
        <v>100</v>
      </c>
      <c s="36" t="s">
        <v>72</v>
      </c>
      <c s="37">
        <v>57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53">
      <c r="A89" t="s">
        <v>58</v>
      </c>
      <c r="E89" s="39" t="s">
        <v>102</v>
      </c>
    </row>
    <row r="90" spans="1:16" ht="12.75">
      <c r="A90" t="s">
        <v>49</v>
      </c>
      <c s="34" t="s">
        <v>147</v>
      </c>
      <c s="34" t="s">
        <v>557</v>
      </c>
      <c s="35" t="s">
        <v>47</v>
      </c>
      <c s="6" t="s">
        <v>558</v>
      </c>
      <c s="36" t="s">
        <v>72</v>
      </c>
      <c s="37">
        <v>1.1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63.75">
      <c r="A93" t="s">
        <v>58</v>
      </c>
      <c r="E93" s="39" t="s">
        <v>559</v>
      </c>
    </row>
    <row r="94" spans="1:16" ht="12.75">
      <c r="A94" t="s">
        <v>49</v>
      </c>
      <c s="34" t="s">
        <v>151</v>
      </c>
      <c s="34" t="s">
        <v>560</v>
      </c>
      <c s="35" t="s">
        <v>47</v>
      </c>
      <c s="6" t="s">
        <v>561</v>
      </c>
      <c s="36" t="s">
        <v>106</v>
      </c>
      <c s="37">
        <v>57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562</v>
      </c>
    </row>
    <row r="97" spans="1:5" ht="12.75">
      <c r="A97" t="s">
        <v>58</v>
      </c>
      <c r="E97" s="39" t="s">
        <v>563</v>
      </c>
    </row>
    <row r="98" spans="1:16" ht="12.75">
      <c r="A98" t="s">
        <v>49</v>
      </c>
      <c s="34" t="s">
        <v>154</v>
      </c>
      <c s="34" t="s">
        <v>564</v>
      </c>
      <c s="35" t="s">
        <v>47</v>
      </c>
      <c s="6" t="s">
        <v>565</v>
      </c>
      <c s="36" t="s">
        <v>72</v>
      </c>
      <c s="37">
        <v>4.2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562</v>
      </c>
    </row>
    <row r="101" spans="1:5" ht="12.75">
      <c r="A101" t="s">
        <v>58</v>
      </c>
      <c r="E101" s="39" t="s">
        <v>566</v>
      </c>
    </row>
    <row r="102" spans="1:16" ht="12.75">
      <c r="A102" t="s">
        <v>49</v>
      </c>
      <c s="34" t="s">
        <v>159</v>
      </c>
      <c s="34" t="s">
        <v>567</v>
      </c>
      <c s="35" t="s">
        <v>47</v>
      </c>
      <c s="6" t="s">
        <v>568</v>
      </c>
      <c s="36" t="s">
        <v>72</v>
      </c>
      <c s="37">
        <v>11.4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63</v>
      </c>
    </row>
    <row r="105" spans="1:5" ht="12.75">
      <c r="A105" t="s">
        <v>58</v>
      </c>
      <c r="E105" s="39" t="s">
        <v>566</v>
      </c>
    </row>
    <row r="106" spans="1:16" ht="25.5">
      <c r="A106" t="s">
        <v>49</v>
      </c>
      <c s="34" t="s">
        <v>204</v>
      </c>
      <c s="34" t="s">
        <v>569</v>
      </c>
      <c s="35" t="s">
        <v>47</v>
      </c>
      <c s="6" t="s">
        <v>570</v>
      </c>
      <c s="36" t="s">
        <v>62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90</v>
      </c>
    </row>
    <row r="110" spans="1:13" ht="12.75">
      <c r="A110" t="s">
        <v>46</v>
      </c>
      <c r="C110" s="31" t="s">
        <v>20</v>
      </c>
      <c r="E110" s="33" t="s">
        <v>447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190</v>
      </c>
      <c s="34" t="s">
        <v>474</v>
      </c>
      <c s="35" t="s">
        <v>47</v>
      </c>
      <c s="6" t="s">
        <v>475</v>
      </c>
      <c s="36" t="s">
        <v>385</v>
      </c>
      <c s="37">
        <v>120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38.25">
      <c r="A114" t="s">
        <v>58</v>
      </c>
      <c r="E114" s="39" t="s">
        <v>476</v>
      </c>
    </row>
    <row r="115" spans="1:16" ht="12.75">
      <c r="A115" t="s">
        <v>49</v>
      </c>
      <c s="34" t="s">
        <v>197</v>
      </c>
      <c s="34" t="s">
        <v>571</v>
      </c>
      <c s="35" t="s">
        <v>47</v>
      </c>
      <c s="6" t="s">
        <v>572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25.5">
      <c r="A118" t="s">
        <v>58</v>
      </c>
      <c r="E118" s="39" t="s">
        <v>573</v>
      </c>
    </row>
    <row r="119" spans="1:16" ht="12.75">
      <c r="A119" t="s">
        <v>49</v>
      </c>
      <c s="34" t="s">
        <v>201</v>
      </c>
      <c s="34" t="s">
        <v>574</v>
      </c>
      <c s="35" t="s">
        <v>47</v>
      </c>
      <c s="6" t="s">
        <v>575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25.5">
      <c r="A122" t="s">
        <v>58</v>
      </c>
      <c r="E122" s="39" t="s">
        <v>576</v>
      </c>
    </row>
    <row r="123" spans="1:13" ht="12.75">
      <c r="A123" t="s">
        <v>46</v>
      </c>
      <c r="C123" s="31" t="s">
        <v>577</v>
      </c>
      <c r="E123" s="33" t="s">
        <v>578</v>
      </c>
      <c r="J123" s="32">
        <f>0</f>
      </c>
      <c s="32">
        <f>0</f>
      </c>
      <c s="32">
        <f>0+L124+L128+L132+L136+L140+L144+L148+L152+L156+L160</f>
      </c>
      <c s="32">
        <f>0+M124+M128+M132+M136+M140+M144+M148+M152+M156+M160</f>
      </c>
    </row>
    <row r="124" spans="1:16" ht="12.75">
      <c r="A124" t="s">
        <v>49</v>
      </c>
      <c s="34" t="s">
        <v>163</v>
      </c>
      <c s="34" t="s">
        <v>579</v>
      </c>
      <c s="35" t="s">
        <v>47</v>
      </c>
      <c s="6" t="s">
        <v>580</v>
      </c>
      <c s="36" t="s">
        <v>88</v>
      </c>
      <c s="37">
        <v>60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12.75">
      <c r="A127" t="s">
        <v>58</v>
      </c>
      <c r="E127" s="39" t="s">
        <v>90</v>
      </c>
    </row>
    <row r="128" spans="1:16" ht="12.75">
      <c r="A128" t="s">
        <v>49</v>
      </c>
      <c s="34" t="s">
        <v>167</v>
      </c>
      <c s="34" t="s">
        <v>581</v>
      </c>
      <c s="35" t="s">
        <v>47</v>
      </c>
      <c s="6" t="s">
        <v>582</v>
      </c>
      <c s="36" t="s">
        <v>88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2.75">
      <c r="A131" t="s">
        <v>58</v>
      </c>
      <c r="E131" s="39" t="s">
        <v>583</v>
      </c>
    </row>
    <row r="132" spans="1:16" ht="12.75">
      <c r="A132" t="s">
        <v>49</v>
      </c>
      <c s="34" t="s">
        <v>170</v>
      </c>
      <c s="34" t="s">
        <v>584</v>
      </c>
      <c s="35" t="s">
        <v>47</v>
      </c>
      <c s="6" t="s">
        <v>585</v>
      </c>
      <c s="36" t="s">
        <v>62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63</v>
      </c>
    </row>
    <row r="135" spans="1:5" ht="76.5">
      <c r="A135" t="s">
        <v>58</v>
      </c>
      <c r="E135" s="39" t="s">
        <v>586</v>
      </c>
    </row>
    <row r="136" spans="1:16" ht="12.75">
      <c r="A136" t="s">
        <v>49</v>
      </c>
      <c s="34" t="s">
        <v>173</v>
      </c>
      <c s="34" t="s">
        <v>587</v>
      </c>
      <c s="35" t="s">
        <v>47</v>
      </c>
      <c s="6" t="s">
        <v>588</v>
      </c>
      <c s="36" t="s">
        <v>88</v>
      </c>
      <c s="37">
        <v>30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63</v>
      </c>
    </row>
    <row r="139" spans="1:5" ht="12.75">
      <c r="A139" t="s">
        <v>58</v>
      </c>
      <c r="E139" s="39" t="s">
        <v>566</v>
      </c>
    </row>
    <row r="140" spans="1:16" ht="12.75">
      <c r="A140" t="s">
        <v>49</v>
      </c>
      <c s="34" t="s">
        <v>176</v>
      </c>
      <c s="34" t="s">
        <v>589</v>
      </c>
      <c s="35" t="s">
        <v>47</v>
      </c>
      <c s="6" t="s">
        <v>590</v>
      </c>
      <c s="36" t="s">
        <v>72</v>
      </c>
      <c s="37">
        <v>2.4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73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63</v>
      </c>
    </row>
    <row r="143" spans="1:5" ht="12.75">
      <c r="A143" t="s">
        <v>58</v>
      </c>
      <c r="E143" s="39" t="s">
        <v>90</v>
      </c>
    </row>
    <row r="144" spans="1:16" ht="12.75">
      <c r="A144" t="s">
        <v>49</v>
      </c>
      <c s="34" t="s">
        <v>179</v>
      </c>
      <c s="34" t="s">
        <v>591</v>
      </c>
      <c s="35" t="s">
        <v>47</v>
      </c>
      <c s="6" t="s">
        <v>592</v>
      </c>
      <c s="36" t="s">
        <v>88</v>
      </c>
      <c s="37">
        <v>15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73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63</v>
      </c>
    </row>
    <row r="147" spans="1:5" ht="12.75">
      <c r="A147" t="s">
        <v>58</v>
      </c>
      <c r="E147" s="39" t="s">
        <v>90</v>
      </c>
    </row>
    <row r="148" spans="1:16" ht="12.75">
      <c r="A148" t="s">
        <v>49</v>
      </c>
      <c s="34" t="s">
        <v>182</v>
      </c>
      <c s="34" t="s">
        <v>593</v>
      </c>
      <c s="35" t="s">
        <v>47</v>
      </c>
      <c s="6" t="s">
        <v>594</v>
      </c>
      <c s="36" t="s">
        <v>88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63</v>
      </c>
    </row>
    <row r="151" spans="1:5" ht="12.75">
      <c r="A151" t="s">
        <v>58</v>
      </c>
      <c r="E151" s="39" t="s">
        <v>90</v>
      </c>
    </row>
    <row r="152" spans="1:16" ht="25.5">
      <c r="A152" t="s">
        <v>49</v>
      </c>
      <c s="34" t="s">
        <v>185</v>
      </c>
      <c s="34" t="s">
        <v>436</v>
      </c>
      <c s="35" t="s">
        <v>437</v>
      </c>
      <c s="6" t="s">
        <v>438</v>
      </c>
      <c s="36" t="s">
        <v>127</v>
      </c>
      <c s="37">
        <v>14.97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55</v>
      </c>
    </row>
    <row r="154" spans="1:5" ht="12.75">
      <c r="A154" s="35" t="s">
        <v>56</v>
      </c>
      <c r="E154" s="40" t="s">
        <v>63</v>
      </c>
    </row>
    <row r="155" spans="1:5" ht="165.75">
      <c r="A155" t="s">
        <v>58</v>
      </c>
      <c r="E155" s="39" t="s">
        <v>595</v>
      </c>
    </row>
    <row r="156" spans="1:16" ht="25.5">
      <c r="A156" t="s">
        <v>49</v>
      </c>
      <c s="34" t="s">
        <v>190</v>
      </c>
      <c s="34" t="s">
        <v>124</v>
      </c>
      <c s="35" t="s">
        <v>125</v>
      </c>
      <c s="6" t="s">
        <v>126</v>
      </c>
      <c s="36" t="s">
        <v>127</v>
      </c>
      <c s="37">
        <v>263.8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63</v>
      </c>
    </row>
    <row r="159" spans="1:5" ht="165.75">
      <c r="A159" t="s">
        <v>58</v>
      </c>
      <c r="E159" s="39" t="s">
        <v>129</v>
      </c>
    </row>
    <row r="160" spans="1:16" ht="25.5">
      <c r="A160" t="s">
        <v>49</v>
      </c>
      <c s="34" t="s">
        <v>193</v>
      </c>
      <c s="34" t="s">
        <v>596</v>
      </c>
      <c s="35" t="s">
        <v>597</v>
      </c>
      <c s="6" t="s">
        <v>598</v>
      </c>
      <c s="36" t="s">
        <v>127</v>
      </c>
      <c s="37">
        <v>4.7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63</v>
      </c>
    </row>
    <row r="163" spans="1:5" ht="165.75">
      <c r="A163" t="s">
        <v>58</v>
      </c>
      <c r="E163" s="39" t="s">
        <v>595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599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599</v>
      </c>
      <c r="E4" s="26" t="s">
        <v>600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603</v>
      </c>
      <c r="E8" s="30" t="s">
        <v>602</v>
      </c>
      <c r="J8" s="29">
        <f>0+J9+J30+J59+J80+J105</f>
      </c>
      <c s="29">
        <f>0+K9+K30+K59+K80+K105</f>
      </c>
      <c s="29">
        <f>0+L9+L30+L59+L80+L105</f>
      </c>
      <c s="29">
        <f>0+M9+M30+M59+M80+M105</f>
      </c>
    </row>
    <row r="9" spans="1:13" ht="12.75">
      <c r="A9" t="s">
        <v>46</v>
      </c>
      <c r="C9" s="31" t="s">
        <v>47</v>
      </c>
      <c r="E9" s="33" t="s">
        <v>604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605</v>
      </c>
      <c s="35" t="s">
        <v>47</v>
      </c>
      <c s="6" t="s">
        <v>606</v>
      </c>
      <c s="36" t="s">
        <v>106</v>
      </c>
      <c s="37">
        <v>14.7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607</v>
      </c>
    </row>
    <row r="13" spans="1:5" ht="178.5">
      <c r="A13" t="s">
        <v>58</v>
      </c>
      <c r="E13" s="39" t="s">
        <v>608</v>
      </c>
    </row>
    <row r="14" spans="1:16" ht="25.5">
      <c r="A14" t="s">
        <v>49</v>
      </c>
      <c s="34" t="s">
        <v>27</v>
      </c>
      <c s="34" t="s">
        <v>609</v>
      </c>
      <c s="35" t="s">
        <v>47</v>
      </c>
      <c s="6" t="s">
        <v>610</v>
      </c>
      <c s="36" t="s">
        <v>106</v>
      </c>
      <c s="37">
        <v>8.7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607</v>
      </c>
    </row>
    <row r="17" spans="1:5" ht="12.75">
      <c r="A17" t="s">
        <v>58</v>
      </c>
      <c r="E17" s="39" t="s">
        <v>90</v>
      </c>
    </row>
    <row r="18" spans="1:16" ht="12.75">
      <c r="A18" t="s">
        <v>49</v>
      </c>
      <c s="34" t="s">
        <v>26</v>
      </c>
      <c s="34" t="s">
        <v>611</v>
      </c>
      <c s="35" t="s">
        <v>47</v>
      </c>
      <c s="6" t="s">
        <v>612</v>
      </c>
      <c s="36" t="s">
        <v>88</v>
      </c>
      <c s="37">
        <v>14.3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607</v>
      </c>
    </row>
    <row r="21" spans="1:5" ht="229.5">
      <c r="A21" t="s">
        <v>58</v>
      </c>
      <c r="E21" s="39" t="s">
        <v>613</v>
      </c>
    </row>
    <row r="22" spans="1:16" ht="12.75">
      <c r="A22" t="s">
        <v>49</v>
      </c>
      <c s="34" t="s">
        <v>69</v>
      </c>
      <c s="34" t="s">
        <v>614</v>
      </c>
      <c s="35" t="s">
        <v>47</v>
      </c>
      <c s="6" t="s">
        <v>615</v>
      </c>
      <c s="36" t="s">
        <v>72</v>
      </c>
      <c s="37">
        <v>2.9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540</v>
      </c>
    </row>
    <row r="25" spans="1:5" ht="204">
      <c r="A25" t="s">
        <v>58</v>
      </c>
      <c r="E25" s="39" t="s">
        <v>616</v>
      </c>
    </row>
    <row r="26" spans="1:16" ht="12.75">
      <c r="A26" t="s">
        <v>49</v>
      </c>
      <c s="34" t="s">
        <v>76</v>
      </c>
      <c s="34" t="s">
        <v>617</v>
      </c>
      <c s="35" t="s">
        <v>47</v>
      </c>
      <c s="6" t="s">
        <v>618</v>
      </c>
      <c s="36" t="s">
        <v>62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25.5">
      <c r="A29" t="s">
        <v>58</v>
      </c>
      <c r="E29" s="39" t="s">
        <v>619</v>
      </c>
    </row>
    <row r="30" spans="1:13" ht="12.75">
      <c r="A30" t="s">
        <v>46</v>
      </c>
      <c r="C30" s="31" t="s">
        <v>27</v>
      </c>
      <c r="E30" s="33" t="s">
        <v>620</v>
      </c>
      <c r="J30" s="32">
        <f>0</f>
      </c>
      <c s="32">
        <f>0</f>
      </c>
      <c s="32">
        <f>0+L31+L35+L39+L43+L47+L51+L55</f>
      </c>
      <c s="32">
        <f>0+M31+M35+M39+M43+M47+M51+M55</f>
      </c>
    </row>
    <row r="31" spans="1:16" ht="12.75">
      <c r="A31" t="s">
        <v>49</v>
      </c>
      <c s="34" t="s">
        <v>80</v>
      </c>
      <c s="34" t="s">
        <v>621</v>
      </c>
      <c s="35" t="s">
        <v>47</v>
      </c>
      <c s="6" t="s">
        <v>622</v>
      </c>
      <c s="36" t="s">
        <v>72</v>
      </c>
      <c s="37">
        <v>22.85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540</v>
      </c>
    </row>
    <row r="34" spans="1:5" ht="38.25">
      <c r="A34" t="s">
        <v>58</v>
      </c>
      <c r="E34" s="39" t="s">
        <v>623</v>
      </c>
    </row>
    <row r="35" spans="1:16" ht="12.75">
      <c r="A35" t="s">
        <v>49</v>
      </c>
      <c s="34" t="s">
        <v>85</v>
      </c>
      <c s="34" t="s">
        <v>624</v>
      </c>
      <c s="35" t="s">
        <v>47</v>
      </c>
      <c s="6" t="s">
        <v>625</v>
      </c>
      <c s="36" t="s">
        <v>106</v>
      </c>
      <c s="37">
        <v>61.9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540</v>
      </c>
    </row>
    <row r="38" spans="1:5" ht="12.75">
      <c r="A38" t="s">
        <v>58</v>
      </c>
      <c r="E38" s="39" t="s">
        <v>90</v>
      </c>
    </row>
    <row r="39" spans="1:16" ht="12.75">
      <c r="A39" t="s">
        <v>49</v>
      </c>
      <c s="34" t="s">
        <v>91</v>
      </c>
      <c s="34" t="s">
        <v>626</v>
      </c>
      <c s="35" t="s">
        <v>47</v>
      </c>
      <c s="6" t="s">
        <v>627</v>
      </c>
      <c s="36" t="s">
        <v>106</v>
      </c>
      <c s="37">
        <v>61.9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540</v>
      </c>
    </row>
    <row r="42" spans="1:5" ht="12.75">
      <c r="A42" t="s">
        <v>58</v>
      </c>
      <c r="E42" s="39" t="s">
        <v>90</v>
      </c>
    </row>
    <row r="43" spans="1:16" ht="12.75">
      <c r="A43" t="s">
        <v>49</v>
      </c>
      <c s="34" t="s">
        <v>95</v>
      </c>
      <c s="34" t="s">
        <v>628</v>
      </c>
      <c s="35" t="s">
        <v>47</v>
      </c>
      <c s="6" t="s">
        <v>629</v>
      </c>
      <c s="36" t="s">
        <v>106</v>
      </c>
      <c s="37">
        <v>61.9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540</v>
      </c>
    </row>
    <row r="46" spans="1:5" ht="12.75">
      <c r="A46" t="s">
        <v>58</v>
      </c>
      <c r="E46" s="39" t="s">
        <v>90</v>
      </c>
    </row>
    <row r="47" spans="1:16" ht="12.75">
      <c r="A47" t="s">
        <v>49</v>
      </c>
      <c s="34" t="s">
        <v>98</v>
      </c>
      <c s="34" t="s">
        <v>630</v>
      </c>
      <c s="35" t="s">
        <v>47</v>
      </c>
      <c s="6" t="s">
        <v>631</v>
      </c>
      <c s="36" t="s">
        <v>106</v>
      </c>
      <c s="37">
        <v>123.8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540</v>
      </c>
    </row>
    <row r="50" spans="1:5" ht="12.75">
      <c r="A50" t="s">
        <v>58</v>
      </c>
      <c r="E50" s="39" t="s">
        <v>90</v>
      </c>
    </row>
    <row r="51" spans="1:16" ht="12.75">
      <c r="A51" t="s">
        <v>49</v>
      </c>
      <c s="34" t="s">
        <v>103</v>
      </c>
      <c s="34" t="s">
        <v>632</v>
      </c>
      <c s="35" t="s">
        <v>47</v>
      </c>
      <c s="6" t="s">
        <v>633</v>
      </c>
      <c s="36" t="s">
        <v>88</v>
      </c>
      <c s="37">
        <v>28.1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607</v>
      </c>
    </row>
    <row r="54" spans="1:5" ht="12.75">
      <c r="A54" t="s">
        <v>58</v>
      </c>
      <c r="E54" s="39" t="s">
        <v>90</v>
      </c>
    </row>
    <row r="55" spans="1:16" ht="12.75">
      <c r="A55" t="s">
        <v>49</v>
      </c>
      <c s="34" t="s">
        <v>108</v>
      </c>
      <c s="34" t="s">
        <v>634</v>
      </c>
      <c s="35" t="s">
        <v>47</v>
      </c>
      <c s="6" t="s">
        <v>635</v>
      </c>
      <c s="36" t="s">
        <v>106</v>
      </c>
      <c s="37">
        <v>123.8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63</v>
      </c>
    </row>
    <row r="58" spans="1:5" ht="25.5">
      <c r="A58" t="s">
        <v>58</v>
      </c>
      <c r="E58" s="39" t="s">
        <v>636</v>
      </c>
    </row>
    <row r="59" spans="1:13" ht="12.75">
      <c r="A59" t="s">
        <v>46</v>
      </c>
      <c r="C59" s="31" t="s">
        <v>399</v>
      </c>
      <c r="E59" s="33" t="s">
        <v>400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197</v>
      </c>
      <c s="34" t="s">
        <v>637</v>
      </c>
      <c s="35" t="s">
        <v>47</v>
      </c>
      <c s="6" t="s">
        <v>638</v>
      </c>
      <c s="36" t="s">
        <v>106</v>
      </c>
      <c s="37">
        <v>8.7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14.75">
      <c r="A63" t="s">
        <v>58</v>
      </c>
      <c r="E63" s="39" t="s">
        <v>639</v>
      </c>
    </row>
    <row r="64" spans="1:16" ht="25.5">
      <c r="A64" t="s">
        <v>49</v>
      </c>
      <c s="34" t="s">
        <v>201</v>
      </c>
      <c s="34" t="s">
        <v>124</v>
      </c>
      <c s="35" t="s">
        <v>125</v>
      </c>
      <c s="6" t="s">
        <v>126</v>
      </c>
      <c s="36" t="s">
        <v>127</v>
      </c>
      <c s="37">
        <v>22.4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165.75">
      <c r="A67" t="s">
        <v>58</v>
      </c>
      <c r="E67" s="39" t="s">
        <v>129</v>
      </c>
    </row>
    <row r="68" spans="1:16" ht="25.5">
      <c r="A68" t="s">
        <v>49</v>
      </c>
      <c s="34" t="s">
        <v>204</v>
      </c>
      <c s="34" t="s">
        <v>640</v>
      </c>
      <c s="35" t="s">
        <v>641</v>
      </c>
      <c s="6" t="s">
        <v>642</v>
      </c>
      <c s="36" t="s">
        <v>127</v>
      </c>
      <c s="37">
        <v>22.596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165.75">
      <c r="A71" t="s">
        <v>58</v>
      </c>
      <c r="E71" s="39" t="s">
        <v>129</v>
      </c>
    </row>
    <row r="72" spans="1:16" ht="25.5">
      <c r="A72" t="s">
        <v>49</v>
      </c>
      <c s="34" t="s">
        <v>208</v>
      </c>
      <c s="34" t="s">
        <v>643</v>
      </c>
      <c s="35" t="s">
        <v>644</v>
      </c>
      <c s="6" t="s">
        <v>645</v>
      </c>
      <c s="36" t="s">
        <v>127</v>
      </c>
      <c s="37">
        <v>49.71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65.75">
      <c r="A75" t="s">
        <v>58</v>
      </c>
      <c r="E75" s="39" t="s">
        <v>595</v>
      </c>
    </row>
    <row r="76" spans="1:16" ht="25.5">
      <c r="A76" t="s">
        <v>49</v>
      </c>
      <c s="34" t="s">
        <v>211</v>
      </c>
      <c s="34" t="s">
        <v>436</v>
      </c>
      <c s="35" t="s">
        <v>437</v>
      </c>
      <c s="6" t="s">
        <v>438</v>
      </c>
      <c s="36" t="s">
        <v>127</v>
      </c>
      <c s="37">
        <v>5.074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65.75">
      <c r="A79" t="s">
        <v>58</v>
      </c>
      <c r="E79" s="39" t="s">
        <v>595</v>
      </c>
    </row>
    <row r="80" spans="1:13" ht="12.75">
      <c r="A80" t="s">
        <v>46</v>
      </c>
      <c r="C80" s="31" t="s">
        <v>20</v>
      </c>
      <c r="E80" s="33" t="s">
        <v>447</v>
      </c>
      <c r="J80" s="32">
        <f>0</f>
      </c>
      <c s="32">
        <f>0</f>
      </c>
      <c s="32">
        <f>0+L81+L85+L89+L93+L97+L101</f>
      </c>
      <c s="32">
        <f>0+M81+M85+M89+M93+M97+M101</f>
      </c>
    </row>
    <row r="81" spans="1:16" ht="12.75">
      <c r="A81" t="s">
        <v>49</v>
      </c>
      <c s="34" t="s">
        <v>215</v>
      </c>
      <c s="34" t="s">
        <v>574</v>
      </c>
      <c s="35" t="s">
        <v>47</v>
      </c>
      <c s="6" t="s">
        <v>575</v>
      </c>
      <c s="36" t="s">
        <v>62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25.5">
      <c r="A84" t="s">
        <v>58</v>
      </c>
      <c r="E84" s="39" t="s">
        <v>576</v>
      </c>
    </row>
    <row r="85" spans="1:16" ht="12.75">
      <c r="A85" t="s">
        <v>49</v>
      </c>
      <c s="34" t="s">
        <v>218</v>
      </c>
      <c s="34" t="s">
        <v>646</v>
      </c>
      <c s="35" t="s">
        <v>47</v>
      </c>
      <c s="6" t="s">
        <v>647</v>
      </c>
      <c s="36" t="s">
        <v>67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648</v>
      </c>
    </row>
    <row r="89" spans="1:16" ht="12.75">
      <c r="A89" t="s">
        <v>49</v>
      </c>
      <c s="34" t="s">
        <v>221</v>
      </c>
      <c s="34" t="s">
        <v>478</v>
      </c>
      <c s="35" t="s">
        <v>103</v>
      </c>
      <c s="6" t="s">
        <v>649</v>
      </c>
      <c s="36" t="s">
        <v>385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12.75">
      <c r="A92" t="s">
        <v>58</v>
      </c>
      <c r="E92" s="39" t="s">
        <v>650</v>
      </c>
    </row>
    <row r="93" spans="1:16" ht="12.75">
      <c r="A93" t="s">
        <v>49</v>
      </c>
      <c s="34" t="s">
        <v>225</v>
      </c>
      <c s="34" t="s">
        <v>474</v>
      </c>
      <c s="35" t="s">
        <v>47</v>
      </c>
      <c s="6" t="s">
        <v>475</v>
      </c>
      <c s="36" t="s">
        <v>385</v>
      </c>
      <c s="37">
        <v>96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63</v>
      </c>
    </row>
    <row r="96" spans="1:5" ht="38.25">
      <c r="A96" t="s">
        <v>58</v>
      </c>
      <c r="E96" s="39" t="s">
        <v>476</v>
      </c>
    </row>
    <row r="97" spans="1:16" ht="12.75">
      <c r="A97" t="s">
        <v>49</v>
      </c>
      <c s="34" t="s">
        <v>228</v>
      </c>
      <c s="34" t="s">
        <v>465</v>
      </c>
      <c s="35" t="s">
        <v>47</v>
      </c>
      <c s="6" t="s">
        <v>466</v>
      </c>
      <c s="36" t="s">
        <v>385</v>
      </c>
      <c s="37">
        <v>36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63</v>
      </c>
    </row>
    <row r="100" spans="1:5" ht="12.75">
      <c r="A100" t="s">
        <v>58</v>
      </c>
      <c r="E100" s="39" t="s">
        <v>90</v>
      </c>
    </row>
    <row r="101" spans="1:16" ht="12.75">
      <c r="A101" t="s">
        <v>49</v>
      </c>
      <c s="34" t="s">
        <v>232</v>
      </c>
      <c s="34" t="s">
        <v>478</v>
      </c>
      <c s="35" t="s">
        <v>47</v>
      </c>
      <c s="6" t="s">
        <v>479</v>
      </c>
      <c s="36" t="s">
        <v>67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63</v>
      </c>
    </row>
    <row r="104" spans="1:5" ht="12.75">
      <c r="A104" t="s">
        <v>58</v>
      </c>
      <c r="E104" s="39" t="s">
        <v>651</v>
      </c>
    </row>
    <row r="105" spans="1:13" ht="12.75">
      <c r="A105" t="s">
        <v>46</v>
      </c>
      <c r="C105" s="31" t="s">
        <v>577</v>
      </c>
      <c r="E105" s="33" t="s">
        <v>652</v>
      </c>
      <c r="J105" s="32">
        <f>0</f>
      </c>
      <c s="32">
        <f>0</f>
      </c>
      <c s="32">
        <f>0+L106+L110+L114+L118+L122+L126+L130+L134+L138+L142+L146+L150+L154+L158+L162+L166+L170+L174+L178+L182+L186+L190</f>
      </c>
      <c s="32">
        <f>0+M106+M110+M114+M118+M122+M126+M130+M134+M138+M142+M146+M150+M154+M158+M162+M166+M170+M174+M178+M182+M186+M190</f>
      </c>
    </row>
    <row r="106" spans="1:16" ht="12.75">
      <c r="A106" t="s">
        <v>49</v>
      </c>
      <c s="34" t="s">
        <v>112</v>
      </c>
      <c s="34" t="s">
        <v>653</v>
      </c>
      <c s="35" t="s">
        <v>47</v>
      </c>
      <c s="6" t="s">
        <v>654</v>
      </c>
      <c s="36" t="s">
        <v>88</v>
      </c>
      <c s="37">
        <v>7.15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90</v>
      </c>
    </row>
    <row r="110" spans="1:16" ht="12.75">
      <c r="A110" t="s">
        <v>49</v>
      </c>
      <c s="34" t="s">
        <v>117</v>
      </c>
      <c s="34" t="s">
        <v>655</v>
      </c>
      <c s="35" t="s">
        <v>47</v>
      </c>
      <c s="6" t="s">
        <v>656</v>
      </c>
      <c s="36" t="s">
        <v>88</v>
      </c>
      <c s="37">
        <v>7.15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63</v>
      </c>
    </row>
    <row r="113" spans="1:5" ht="12.75">
      <c r="A113" t="s">
        <v>58</v>
      </c>
      <c r="E113" s="39" t="s">
        <v>657</v>
      </c>
    </row>
    <row r="114" spans="1:16" ht="12.75">
      <c r="A114" t="s">
        <v>49</v>
      </c>
      <c s="34" t="s">
        <v>120</v>
      </c>
      <c s="34" t="s">
        <v>567</v>
      </c>
      <c s="35" t="s">
        <v>47</v>
      </c>
      <c s="6" t="s">
        <v>568</v>
      </c>
      <c s="36" t="s">
        <v>72</v>
      </c>
      <c s="37">
        <v>2.52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63</v>
      </c>
    </row>
    <row r="117" spans="1:5" ht="12.75">
      <c r="A117" t="s">
        <v>58</v>
      </c>
      <c r="E117" s="39" t="s">
        <v>90</v>
      </c>
    </row>
    <row r="118" spans="1:16" ht="12.75">
      <c r="A118" t="s">
        <v>49</v>
      </c>
      <c s="34" t="s">
        <v>123</v>
      </c>
      <c s="34" t="s">
        <v>658</v>
      </c>
      <c s="35" t="s">
        <v>47</v>
      </c>
      <c s="6" t="s">
        <v>659</v>
      </c>
      <c s="36" t="s">
        <v>88</v>
      </c>
      <c s="37">
        <v>34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660</v>
      </c>
    </row>
    <row r="121" spans="1:5" ht="12.75">
      <c r="A121" t="s">
        <v>58</v>
      </c>
      <c r="E121" s="39" t="s">
        <v>90</v>
      </c>
    </row>
    <row r="122" spans="1:16" ht="12.75">
      <c r="A122" t="s">
        <v>49</v>
      </c>
      <c s="34" t="s">
        <v>131</v>
      </c>
      <c s="34" t="s">
        <v>661</v>
      </c>
      <c s="35" t="s">
        <v>47</v>
      </c>
      <c s="6" t="s">
        <v>662</v>
      </c>
      <c s="36" t="s">
        <v>88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660</v>
      </c>
    </row>
    <row r="125" spans="1:5" ht="12.75">
      <c r="A125" t="s">
        <v>58</v>
      </c>
      <c r="E125" s="39" t="s">
        <v>90</v>
      </c>
    </row>
    <row r="126" spans="1:16" ht="12.75">
      <c r="A126" t="s">
        <v>49</v>
      </c>
      <c s="34" t="s">
        <v>137</v>
      </c>
      <c s="34" t="s">
        <v>663</v>
      </c>
      <c s="35" t="s">
        <v>47</v>
      </c>
      <c s="6" t="s">
        <v>664</v>
      </c>
      <c s="36" t="s">
        <v>106</v>
      </c>
      <c s="37">
        <v>23.13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660</v>
      </c>
    </row>
    <row r="129" spans="1:5" ht="153">
      <c r="A129" t="s">
        <v>58</v>
      </c>
      <c r="E129" s="39" t="s">
        <v>665</v>
      </c>
    </row>
    <row r="130" spans="1:16" ht="25.5">
      <c r="A130" t="s">
        <v>49</v>
      </c>
      <c s="34" t="s">
        <v>141</v>
      </c>
      <c s="34" t="s">
        <v>666</v>
      </c>
      <c s="35" t="s">
        <v>47</v>
      </c>
      <c s="6" t="s">
        <v>667</v>
      </c>
      <c s="36" t="s">
        <v>106</v>
      </c>
      <c s="37">
        <v>4.44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660</v>
      </c>
    </row>
    <row r="133" spans="1:5" ht="12.75">
      <c r="A133" t="s">
        <v>58</v>
      </c>
      <c r="E133" s="39" t="s">
        <v>90</v>
      </c>
    </row>
    <row r="134" spans="1:16" ht="12.75">
      <c r="A134" t="s">
        <v>49</v>
      </c>
      <c s="34" t="s">
        <v>144</v>
      </c>
      <c s="34" t="s">
        <v>550</v>
      </c>
      <c s="35" t="s">
        <v>47</v>
      </c>
      <c s="6" t="s">
        <v>551</v>
      </c>
      <c s="36" t="s">
        <v>72</v>
      </c>
      <c s="37">
        <v>4.963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73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489</v>
      </c>
    </row>
    <row r="137" spans="1:5" ht="38.25">
      <c r="A137" t="s">
        <v>58</v>
      </c>
      <c r="E137" s="39" t="s">
        <v>668</v>
      </c>
    </row>
    <row r="138" spans="1:16" ht="12.75">
      <c r="A138" t="s">
        <v>49</v>
      </c>
      <c s="34" t="s">
        <v>147</v>
      </c>
      <c s="34" t="s">
        <v>538</v>
      </c>
      <c s="35" t="s">
        <v>47</v>
      </c>
      <c s="6" t="s">
        <v>539</v>
      </c>
      <c s="36" t="s">
        <v>72</v>
      </c>
      <c s="37">
        <v>1.77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73</v>
      </c>
      <c>
        <f>(M138*21)/100</f>
      </c>
      <c t="s">
        <v>27</v>
      </c>
    </row>
    <row r="139" spans="1:5" ht="12.75">
      <c r="A139" s="35" t="s">
        <v>54</v>
      </c>
      <c r="E139" s="39" t="s">
        <v>55</v>
      </c>
    </row>
    <row r="140" spans="1:5" ht="12.75">
      <c r="A140" s="35" t="s">
        <v>56</v>
      </c>
      <c r="E140" s="40" t="s">
        <v>489</v>
      </c>
    </row>
    <row r="141" spans="1:5" ht="12.75">
      <c r="A141" t="s">
        <v>58</v>
      </c>
      <c r="E141" s="39" t="s">
        <v>90</v>
      </c>
    </row>
    <row r="142" spans="1:16" ht="12.75">
      <c r="A142" t="s">
        <v>49</v>
      </c>
      <c s="34" t="s">
        <v>151</v>
      </c>
      <c s="34" t="s">
        <v>669</v>
      </c>
      <c s="35" t="s">
        <v>47</v>
      </c>
      <c s="6" t="s">
        <v>670</v>
      </c>
      <c s="36" t="s">
        <v>72</v>
      </c>
      <c s="37">
        <v>6.55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73</v>
      </c>
      <c>
        <f>(M142*21)/100</f>
      </c>
      <c t="s">
        <v>27</v>
      </c>
    </row>
    <row r="143" spans="1:5" ht="12.75">
      <c r="A143" s="35" t="s">
        <v>54</v>
      </c>
      <c r="E143" s="39" t="s">
        <v>55</v>
      </c>
    </row>
    <row r="144" spans="1:5" ht="12.75">
      <c r="A144" s="35" t="s">
        <v>56</v>
      </c>
      <c r="E144" s="40" t="s">
        <v>489</v>
      </c>
    </row>
    <row r="145" spans="1:5" ht="12.75">
      <c r="A145" t="s">
        <v>58</v>
      </c>
      <c r="E145" s="39" t="s">
        <v>90</v>
      </c>
    </row>
    <row r="146" spans="1:16" ht="12.75">
      <c r="A146" t="s">
        <v>49</v>
      </c>
      <c s="34" t="s">
        <v>154</v>
      </c>
      <c s="34" t="s">
        <v>671</v>
      </c>
      <c s="35" t="s">
        <v>47</v>
      </c>
      <c s="6" t="s">
        <v>672</v>
      </c>
      <c s="36" t="s">
        <v>72</v>
      </c>
      <c s="37">
        <v>0.35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73</v>
      </c>
      <c>
        <f>(M146*21)/100</f>
      </c>
      <c t="s">
        <v>27</v>
      </c>
    </row>
    <row r="147" spans="1:5" ht="12.75">
      <c r="A147" s="35" t="s">
        <v>54</v>
      </c>
      <c r="E147" s="39" t="s">
        <v>55</v>
      </c>
    </row>
    <row r="148" spans="1:5" ht="12.75">
      <c r="A148" s="35" t="s">
        <v>56</v>
      </c>
      <c r="E148" s="40" t="s">
        <v>489</v>
      </c>
    </row>
    <row r="149" spans="1:5" ht="12.75">
      <c r="A149" t="s">
        <v>58</v>
      </c>
      <c r="E149" s="39" t="s">
        <v>90</v>
      </c>
    </row>
    <row r="150" spans="1:16" ht="12.75">
      <c r="A150" t="s">
        <v>49</v>
      </c>
      <c s="34" t="s">
        <v>159</v>
      </c>
      <c s="34" t="s">
        <v>554</v>
      </c>
      <c s="35" t="s">
        <v>47</v>
      </c>
      <c s="6" t="s">
        <v>555</v>
      </c>
      <c s="36" t="s">
        <v>72</v>
      </c>
      <c s="37">
        <v>11.2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73</v>
      </c>
      <c>
        <f>(M150*21)/100</f>
      </c>
      <c t="s">
        <v>27</v>
      </c>
    </row>
    <row r="151" spans="1:5" ht="12.75">
      <c r="A151" s="35" t="s">
        <v>54</v>
      </c>
      <c r="E151" s="39" t="s">
        <v>55</v>
      </c>
    </row>
    <row r="152" spans="1:5" ht="12.75">
      <c r="A152" s="35" t="s">
        <v>56</v>
      </c>
      <c r="E152" s="40" t="s">
        <v>63</v>
      </c>
    </row>
    <row r="153" spans="1:5" ht="369.75">
      <c r="A153" t="s">
        <v>58</v>
      </c>
      <c r="E153" s="39" t="s">
        <v>556</v>
      </c>
    </row>
    <row r="154" spans="1:16" ht="12.75">
      <c r="A154" t="s">
        <v>49</v>
      </c>
      <c s="34" t="s">
        <v>163</v>
      </c>
      <c s="34" t="s">
        <v>673</v>
      </c>
      <c s="35" t="s">
        <v>47</v>
      </c>
      <c s="6" t="s">
        <v>674</v>
      </c>
      <c s="36" t="s">
        <v>106</v>
      </c>
      <c s="37">
        <v>18.7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55</v>
      </c>
    </row>
    <row r="156" spans="1:5" ht="12.75">
      <c r="A156" s="35" t="s">
        <v>56</v>
      </c>
      <c r="E156" s="40" t="s">
        <v>63</v>
      </c>
    </row>
    <row r="157" spans="1:5" ht="12.75">
      <c r="A157" t="s">
        <v>58</v>
      </c>
      <c r="E157" s="39" t="s">
        <v>563</v>
      </c>
    </row>
    <row r="158" spans="1:16" ht="12.75">
      <c r="A158" t="s">
        <v>49</v>
      </c>
      <c s="34" t="s">
        <v>167</v>
      </c>
      <c s="34" t="s">
        <v>675</v>
      </c>
      <c s="35" t="s">
        <v>47</v>
      </c>
      <c s="6" t="s">
        <v>676</v>
      </c>
      <c s="36" t="s">
        <v>106</v>
      </c>
      <c s="37">
        <v>18.7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73</v>
      </c>
      <c>
        <f>(M158*21)/100</f>
      </c>
      <c t="s">
        <v>27</v>
      </c>
    </row>
    <row r="159" spans="1:5" ht="12.75">
      <c r="A159" s="35" t="s">
        <v>54</v>
      </c>
      <c r="E159" s="39" t="s">
        <v>55</v>
      </c>
    </row>
    <row r="160" spans="1:5" ht="12.75">
      <c r="A160" s="35" t="s">
        <v>56</v>
      </c>
      <c r="E160" s="40" t="s">
        <v>519</v>
      </c>
    </row>
    <row r="161" spans="1:5" ht="12.75">
      <c r="A161" t="s">
        <v>58</v>
      </c>
      <c r="E161" s="39" t="s">
        <v>90</v>
      </c>
    </row>
    <row r="162" spans="1:16" ht="12.75">
      <c r="A162" t="s">
        <v>49</v>
      </c>
      <c s="34" t="s">
        <v>170</v>
      </c>
      <c s="34" t="s">
        <v>677</v>
      </c>
      <c s="35" t="s">
        <v>47</v>
      </c>
      <c s="6" t="s">
        <v>678</v>
      </c>
      <c s="36" t="s">
        <v>106</v>
      </c>
      <c s="37">
        <v>18.7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73</v>
      </c>
      <c>
        <f>(M162*21)/100</f>
      </c>
      <c t="s">
        <v>27</v>
      </c>
    </row>
    <row r="163" spans="1:5" ht="12.75">
      <c r="A163" s="35" t="s">
        <v>54</v>
      </c>
      <c r="E163" s="39" t="s">
        <v>55</v>
      </c>
    </row>
    <row r="164" spans="1:5" ht="12.75">
      <c r="A164" s="35" t="s">
        <v>56</v>
      </c>
      <c r="E164" s="40" t="s">
        <v>519</v>
      </c>
    </row>
    <row r="165" spans="1:5" ht="12.75">
      <c r="A165" t="s">
        <v>58</v>
      </c>
      <c r="E165" s="39" t="s">
        <v>90</v>
      </c>
    </row>
    <row r="166" spans="1:16" ht="12.75">
      <c r="A166" t="s">
        <v>49</v>
      </c>
      <c s="34" t="s">
        <v>173</v>
      </c>
      <c s="34" t="s">
        <v>679</v>
      </c>
      <c s="35" t="s">
        <v>47</v>
      </c>
      <c s="6" t="s">
        <v>680</v>
      </c>
      <c s="36" t="s">
        <v>106</v>
      </c>
      <c s="37">
        <v>18.7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73</v>
      </c>
      <c>
        <f>(M166*21)/100</f>
      </c>
      <c t="s">
        <v>27</v>
      </c>
    </row>
    <row r="167" spans="1:5" ht="12.75">
      <c r="A167" s="35" t="s">
        <v>54</v>
      </c>
      <c r="E167" s="39" t="s">
        <v>55</v>
      </c>
    </row>
    <row r="168" spans="1:5" ht="12.75">
      <c r="A168" s="35" t="s">
        <v>56</v>
      </c>
      <c r="E168" s="40" t="s">
        <v>519</v>
      </c>
    </row>
    <row r="169" spans="1:5" ht="12.75">
      <c r="A169" t="s">
        <v>58</v>
      </c>
      <c r="E169" s="39" t="s">
        <v>90</v>
      </c>
    </row>
    <row r="170" spans="1:16" ht="12.75">
      <c r="A170" t="s">
        <v>49</v>
      </c>
      <c s="34" t="s">
        <v>176</v>
      </c>
      <c s="34" t="s">
        <v>681</v>
      </c>
      <c s="35" t="s">
        <v>47</v>
      </c>
      <c s="6" t="s">
        <v>682</v>
      </c>
      <c s="36" t="s">
        <v>72</v>
      </c>
      <c s="37">
        <v>0.72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73</v>
      </c>
      <c>
        <f>(M170*21)/100</f>
      </c>
      <c t="s">
        <v>27</v>
      </c>
    </row>
    <row r="171" spans="1:5" ht="12.75">
      <c r="A171" s="35" t="s">
        <v>54</v>
      </c>
      <c r="E171" s="39" t="s">
        <v>55</v>
      </c>
    </row>
    <row r="172" spans="1:5" ht="12.75">
      <c r="A172" s="35" t="s">
        <v>56</v>
      </c>
      <c r="E172" s="40" t="s">
        <v>519</v>
      </c>
    </row>
    <row r="173" spans="1:5" ht="12.75">
      <c r="A173" t="s">
        <v>58</v>
      </c>
      <c r="E173" s="39" t="s">
        <v>90</v>
      </c>
    </row>
    <row r="174" spans="1:16" ht="12.75">
      <c r="A174" t="s">
        <v>49</v>
      </c>
      <c s="34" t="s">
        <v>179</v>
      </c>
      <c s="34" t="s">
        <v>683</v>
      </c>
      <c s="35" t="s">
        <v>47</v>
      </c>
      <c s="6" t="s">
        <v>684</v>
      </c>
      <c s="36" t="s">
        <v>88</v>
      </c>
      <c s="37">
        <v>28.1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73</v>
      </c>
      <c>
        <f>(M174*21)/100</f>
      </c>
      <c t="s">
        <v>27</v>
      </c>
    </row>
    <row r="175" spans="1:5" ht="12.75">
      <c r="A175" s="35" t="s">
        <v>54</v>
      </c>
      <c r="E175" s="39" t="s">
        <v>55</v>
      </c>
    </row>
    <row r="176" spans="1:5" ht="12.75">
      <c r="A176" s="35" t="s">
        <v>56</v>
      </c>
      <c r="E176" s="40" t="s">
        <v>519</v>
      </c>
    </row>
    <row r="177" spans="1:5" ht="12.75">
      <c r="A177" t="s">
        <v>58</v>
      </c>
      <c r="E177" s="39" t="s">
        <v>90</v>
      </c>
    </row>
    <row r="178" spans="1:16" ht="12.75">
      <c r="A178" t="s">
        <v>49</v>
      </c>
      <c s="34" t="s">
        <v>182</v>
      </c>
      <c s="34" t="s">
        <v>685</v>
      </c>
      <c s="35" t="s">
        <v>47</v>
      </c>
      <c s="6" t="s">
        <v>686</v>
      </c>
      <c s="36" t="s">
        <v>72</v>
      </c>
      <c s="37">
        <v>11.298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73</v>
      </c>
      <c>
        <f>(M178*21)/100</f>
      </c>
      <c t="s">
        <v>27</v>
      </c>
    </row>
    <row r="179" spans="1:5" ht="12.75">
      <c r="A179" s="35" t="s">
        <v>54</v>
      </c>
      <c r="E179" s="39" t="s">
        <v>55</v>
      </c>
    </row>
    <row r="180" spans="1:5" ht="12.75">
      <c r="A180" s="35" t="s">
        <v>56</v>
      </c>
      <c r="E180" s="40" t="s">
        <v>63</v>
      </c>
    </row>
    <row r="181" spans="1:5" ht="38.25">
      <c r="A181" t="s">
        <v>58</v>
      </c>
      <c r="E181" s="39" t="s">
        <v>687</v>
      </c>
    </row>
    <row r="182" spans="1:16" ht="12.75">
      <c r="A182" t="s">
        <v>49</v>
      </c>
      <c s="34" t="s">
        <v>185</v>
      </c>
      <c s="34" t="s">
        <v>688</v>
      </c>
      <c s="35" t="s">
        <v>47</v>
      </c>
      <c s="6" t="s">
        <v>689</v>
      </c>
      <c s="36" t="s">
        <v>72</v>
      </c>
      <c s="37">
        <v>21.2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73</v>
      </c>
      <c>
        <f>(M182*21)/100</f>
      </c>
      <c t="s">
        <v>27</v>
      </c>
    </row>
    <row r="183" spans="1:5" ht="12.75">
      <c r="A183" s="35" t="s">
        <v>54</v>
      </c>
      <c r="E183" s="39" t="s">
        <v>55</v>
      </c>
    </row>
    <row r="184" spans="1:5" ht="12.75">
      <c r="A184" s="35" t="s">
        <v>56</v>
      </c>
      <c r="E184" s="40" t="s">
        <v>63</v>
      </c>
    </row>
    <row r="185" spans="1:5" ht="38.25">
      <c r="A185" t="s">
        <v>58</v>
      </c>
      <c r="E185" s="39" t="s">
        <v>690</v>
      </c>
    </row>
    <row r="186" spans="1:16" ht="12.75">
      <c r="A186" t="s">
        <v>49</v>
      </c>
      <c s="34" t="s">
        <v>190</v>
      </c>
      <c s="34" t="s">
        <v>691</v>
      </c>
      <c s="35" t="s">
        <v>47</v>
      </c>
      <c s="6" t="s">
        <v>692</v>
      </c>
      <c s="36" t="s">
        <v>72</v>
      </c>
      <c s="37">
        <v>2.206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73</v>
      </c>
      <c>
        <f>(M186*21)/100</f>
      </c>
      <c t="s">
        <v>27</v>
      </c>
    </row>
    <row r="187" spans="1:5" ht="12.75">
      <c r="A187" s="35" t="s">
        <v>54</v>
      </c>
      <c r="E187" s="39" t="s">
        <v>55</v>
      </c>
    </row>
    <row r="188" spans="1:5" ht="12.75">
      <c r="A188" s="35" t="s">
        <v>56</v>
      </c>
      <c r="E188" s="40" t="s">
        <v>63</v>
      </c>
    </row>
    <row r="189" spans="1:5" ht="25.5">
      <c r="A189" t="s">
        <v>58</v>
      </c>
      <c r="E189" s="39" t="s">
        <v>693</v>
      </c>
    </row>
    <row r="190" spans="1:16" ht="12.75">
      <c r="A190" t="s">
        <v>49</v>
      </c>
      <c s="34" t="s">
        <v>193</v>
      </c>
      <c s="34" t="s">
        <v>694</v>
      </c>
      <c s="35" t="s">
        <v>47</v>
      </c>
      <c s="6" t="s">
        <v>695</v>
      </c>
      <c s="36" t="s">
        <v>72</v>
      </c>
      <c s="37">
        <v>4.963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73</v>
      </c>
      <c>
        <f>(M190*21)/100</f>
      </c>
      <c t="s">
        <v>27</v>
      </c>
    </row>
    <row r="191" spans="1:5" ht="12.75">
      <c r="A191" s="35" t="s">
        <v>54</v>
      </c>
      <c r="E191" s="39" t="s">
        <v>55</v>
      </c>
    </row>
    <row r="192" spans="1:5" ht="12.75">
      <c r="A192" s="35" t="s">
        <v>56</v>
      </c>
      <c r="E192" s="40" t="s">
        <v>63</v>
      </c>
    </row>
    <row r="193" spans="1:5" ht="38.25">
      <c r="A193" t="s">
        <v>58</v>
      </c>
      <c r="E193" s="39" t="s">
        <v>696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697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697</v>
      </c>
      <c r="E4" s="26" t="s">
        <v>698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701</v>
      </c>
      <c r="E8" s="30" t="s">
        <v>700</v>
      </c>
      <c r="J8" s="29">
        <f>0+J9+J58+J115</f>
      </c>
      <c s="29">
        <f>0+K9+K58+K115</f>
      </c>
      <c s="29">
        <f>0+L9+L58+L115</f>
      </c>
      <c s="29">
        <f>0+M9+M58+M115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702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0.3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216.75">
      <c r="A25" t="s">
        <v>58</v>
      </c>
      <c r="E25" s="39" t="s">
        <v>75</v>
      </c>
    </row>
    <row r="26" spans="1:16" ht="12.75">
      <c r="A26" t="s">
        <v>49</v>
      </c>
      <c s="34" t="s">
        <v>76</v>
      </c>
      <c s="34" t="s">
        <v>77</v>
      </c>
      <c s="35" t="s">
        <v>47</v>
      </c>
      <c s="6" t="s">
        <v>78</v>
      </c>
      <c s="36" t="s">
        <v>72</v>
      </c>
      <c s="37">
        <v>2.4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703</v>
      </c>
    </row>
    <row r="29" spans="1:5" ht="216.75">
      <c r="A29" t="s">
        <v>58</v>
      </c>
      <c r="E29" s="39" t="s">
        <v>75</v>
      </c>
    </row>
    <row r="30" spans="1:16" ht="12.75">
      <c r="A30" t="s">
        <v>49</v>
      </c>
      <c s="34" t="s">
        <v>80</v>
      </c>
      <c s="34" t="s">
        <v>86</v>
      </c>
      <c s="35" t="s">
        <v>47</v>
      </c>
      <c s="6" t="s">
        <v>87</v>
      </c>
      <c s="36" t="s">
        <v>88</v>
      </c>
      <c s="37">
        <v>16.5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540</v>
      </c>
    </row>
    <row r="33" spans="1:5" ht="12.75">
      <c r="A33" t="s">
        <v>58</v>
      </c>
      <c r="E33" s="39" t="s">
        <v>90</v>
      </c>
    </row>
    <row r="34" spans="1:16" ht="25.5">
      <c r="A34" t="s">
        <v>49</v>
      </c>
      <c s="34" t="s">
        <v>85</v>
      </c>
      <c s="34" t="s">
        <v>92</v>
      </c>
      <c s="35" t="s">
        <v>47</v>
      </c>
      <c s="6" t="s">
        <v>93</v>
      </c>
      <c s="36" t="s">
        <v>88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25.5">
      <c r="A37" t="s">
        <v>58</v>
      </c>
      <c r="E37" s="39" t="s">
        <v>94</v>
      </c>
    </row>
    <row r="38" spans="1:16" ht="12.75">
      <c r="A38" t="s">
        <v>49</v>
      </c>
      <c s="34" t="s">
        <v>91</v>
      </c>
      <c s="34" t="s">
        <v>96</v>
      </c>
      <c s="35" t="s">
        <v>47</v>
      </c>
      <c s="6" t="s">
        <v>97</v>
      </c>
      <c s="36" t="s">
        <v>88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90</v>
      </c>
    </row>
    <row r="42" spans="1:16" ht="12.75">
      <c r="A42" t="s">
        <v>49</v>
      </c>
      <c s="34" t="s">
        <v>95</v>
      </c>
      <c s="34" t="s">
        <v>99</v>
      </c>
      <c s="35" t="s">
        <v>47</v>
      </c>
      <c s="6" t="s">
        <v>100</v>
      </c>
      <c s="36" t="s">
        <v>72</v>
      </c>
      <c s="37">
        <v>2.1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704</v>
      </c>
    </row>
    <row r="45" spans="1:5" ht="153">
      <c r="A45" t="s">
        <v>58</v>
      </c>
      <c r="E45" s="39" t="s">
        <v>102</v>
      </c>
    </row>
    <row r="46" spans="1:16" ht="12.75">
      <c r="A46" t="s">
        <v>49</v>
      </c>
      <c s="34" t="s">
        <v>98</v>
      </c>
      <c s="34" t="s">
        <v>104</v>
      </c>
      <c s="35" t="s">
        <v>47</v>
      </c>
      <c s="6" t="s">
        <v>105</v>
      </c>
      <c s="36" t="s">
        <v>106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705</v>
      </c>
    </row>
    <row r="49" spans="1:5" ht="12.75">
      <c r="A49" t="s">
        <v>58</v>
      </c>
      <c r="E49" s="39" t="s">
        <v>90</v>
      </c>
    </row>
    <row r="50" spans="1:16" ht="12.75">
      <c r="A50" t="s">
        <v>49</v>
      </c>
      <c s="34" t="s">
        <v>103</v>
      </c>
      <c s="34" t="s">
        <v>109</v>
      </c>
      <c s="35" t="s">
        <v>47</v>
      </c>
      <c s="6" t="s">
        <v>110</v>
      </c>
      <c s="36" t="s">
        <v>88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38.25">
      <c r="A53" t="s">
        <v>58</v>
      </c>
      <c r="E53" s="39" t="s">
        <v>116</v>
      </c>
    </row>
    <row r="54" spans="1:16" ht="12.75">
      <c r="A54" t="s">
        <v>49</v>
      </c>
      <c s="34" t="s">
        <v>108</v>
      </c>
      <c s="34" t="s">
        <v>118</v>
      </c>
      <c s="35" t="s">
        <v>47</v>
      </c>
      <c s="6" t="s">
        <v>119</v>
      </c>
      <c s="36" t="s">
        <v>62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90</v>
      </c>
    </row>
    <row r="58" spans="1:13" ht="12.75">
      <c r="A58" t="s">
        <v>46</v>
      </c>
      <c r="C58" s="31" t="s">
        <v>27</v>
      </c>
      <c r="E58" s="33" t="s">
        <v>706</v>
      </c>
      <c r="J58" s="32">
        <f>0</f>
      </c>
      <c s="32">
        <f>0</f>
      </c>
      <c s="32">
        <f>0+L59+L63+L67+L71+L75+L79+L83+L87+L91+L95+L99+L103+L107+L111</f>
      </c>
      <c s="32">
        <f>0+M59+M63+M67+M71+M75+M79+M83+M87+M91+M95+M99+M103+M107+M111</f>
      </c>
    </row>
    <row r="59" spans="1:16" ht="25.5">
      <c r="A59" t="s">
        <v>49</v>
      </c>
      <c s="34" t="s">
        <v>112</v>
      </c>
      <c s="34" t="s">
        <v>707</v>
      </c>
      <c s="35" t="s">
        <v>47</v>
      </c>
      <c s="6" t="s">
        <v>708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709</v>
      </c>
    </row>
    <row r="62" spans="1:5" ht="12.75">
      <c r="A62" t="s">
        <v>58</v>
      </c>
      <c r="E62" s="39" t="s">
        <v>90</v>
      </c>
    </row>
    <row r="63" spans="1:16" ht="12.75">
      <c r="A63" t="s">
        <v>49</v>
      </c>
      <c s="34" t="s">
        <v>117</v>
      </c>
      <c s="34" t="s">
        <v>168</v>
      </c>
      <c s="35" t="s">
        <v>47</v>
      </c>
      <c s="6" t="s">
        <v>169</v>
      </c>
      <c s="36" t="s">
        <v>88</v>
      </c>
      <c s="37">
        <v>55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702</v>
      </c>
    </row>
    <row r="66" spans="1:5" ht="38.25">
      <c r="A66" t="s">
        <v>58</v>
      </c>
      <c r="E66" s="39" t="s">
        <v>166</v>
      </c>
    </row>
    <row r="67" spans="1:16" ht="25.5">
      <c r="A67" t="s">
        <v>49</v>
      </c>
      <c s="34" t="s">
        <v>120</v>
      </c>
      <c s="34" t="s">
        <v>174</v>
      </c>
      <c s="35" t="s">
        <v>47</v>
      </c>
      <c s="6" t="s">
        <v>175</v>
      </c>
      <c s="36" t="s">
        <v>62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702</v>
      </c>
    </row>
    <row r="70" spans="1:5" ht="12.75">
      <c r="A70" t="s">
        <v>58</v>
      </c>
      <c r="E70" s="39" t="s">
        <v>90</v>
      </c>
    </row>
    <row r="71" spans="1:16" ht="12.75">
      <c r="A71" t="s">
        <v>49</v>
      </c>
      <c s="34" t="s">
        <v>123</v>
      </c>
      <c s="34" t="s">
        <v>180</v>
      </c>
      <c s="35" t="s">
        <v>47</v>
      </c>
      <c s="6" t="s">
        <v>181</v>
      </c>
      <c s="36" t="s">
        <v>62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12.75">
      <c r="A74" t="s">
        <v>58</v>
      </c>
      <c r="E74" s="39" t="s">
        <v>90</v>
      </c>
    </row>
    <row r="75" spans="1:16" ht="12.75">
      <c r="A75" t="s">
        <v>49</v>
      </c>
      <c s="34" t="s">
        <v>131</v>
      </c>
      <c s="34" t="s">
        <v>584</v>
      </c>
      <c s="35" t="s">
        <v>47</v>
      </c>
      <c s="6" t="s">
        <v>585</v>
      </c>
      <c s="36" t="s">
        <v>67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63</v>
      </c>
    </row>
    <row r="78" spans="1:5" ht="76.5">
      <c r="A78" t="s">
        <v>58</v>
      </c>
      <c r="E78" s="39" t="s">
        <v>710</v>
      </c>
    </row>
    <row r="79" spans="1:16" ht="12.75">
      <c r="A79" t="s">
        <v>49</v>
      </c>
      <c s="34" t="s">
        <v>137</v>
      </c>
      <c s="34" t="s">
        <v>711</v>
      </c>
      <c s="35" t="s">
        <v>47</v>
      </c>
      <c s="6" t="s">
        <v>712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713</v>
      </c>
    </row>
    <row r="82" spans="1:5" ht="12.75">
      <c r="A82" t="s">
        <v>58</v>
      </c>
      <c r="E82" s="39" t="s">
        <v>90</v>
      </c>
    </row>
    <row r="83" spans="1:16" ht="12.75">
      <c r="A83" t="s">
        <v>49</v>
      </c>
      <c s="34" t="s">
        <v>141</v>
      </c>
      <c s="34" t="s">
        <v>714</v>
      </c>
      <c s="35" t="s">
        <v>47</v>
      </c>
      <c s="6" t="s">
        <v>715</v>
      </c>
      <c s="36" t="s">
        <v>62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713</v>
      </c>
    </row>
    <row r="86" spans="1:5" ht="12.75">
      <c r="A86" t="s">
        <v>58</v>
      </c>
      <c r="E86" s="39" t="s">
        <v>90</v>
      </c>
    </row>
    <row r="87" spans="1:16" ht="12.75">
      <c r="A87" t="s">
        <v>49</v>
      </c>
      <c s="34" t="s">
        <v>144</v>
      </c>
      <c s="34" t="s">
        <v>716</v>
      </c>
      <c s="35" t="s">
        <v>47</v>
      </c>
      <c s="6" t="s">
        <v>717</v>
      </c>
      <c s="36" t="s">
        <v>62</v>
      </c>
      <c s="37">
        <v>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713</v>
      </c>
    </row>
    <row r="90" spans="1:5" ht="38.25">
      <c r="A90" t="s">
        <v>58</v>
      </c>
      <c r="E90" s="39" t="s">
        <v>718</v>
      </c>
    </row>
    <row r="91" spans="1:16" ht="12.75">
      <c r="A91" t="s">
        <v>49</v>
      </c>
      <c s="34" t="s">
        <v>147</v>
      </c>
      <c s="34" t="s">
        <v>719</v>
      </c>
      <c s="35" t="s">
        <v>47</v>
      </c>
      <c s="6" t="s">
        <v>720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713</v>
      </c>
    </row>
    <row r="94" spans="1:5" ht="12.75">
      <c r="A94" t="s">
        <v>58</v>
      </c>
      <c r="E94" s="39" t="s">
        <v>90</v>
      </c>
    </row>
    <row r="95" spans="1:16" ht="12.75">
      <c r="A95" t="s">
        <v>49</v>
      </c>
      <c s="34" t="s">
        <v>151</v>
      </c>
      <c s="34" t="s">
        <v>721</v>
      </c>
      <c s="35" t="s">
        <v>47</v>
      </c>
      <c s="6" t="s">
        <v>722</v>
      </c>
      <c s="36" t="s">
        <v>385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2.75">
      <c r="A98" t="s">
        <v>58</v>
      </c>
      <c r="E98" s="39" t="s">
        <v>90</v>
      </c>
    </row>
    <row r="99" spans="1:16" ht="12.75">
      <c r="A99" t="s">
        <v>49</v>
      </c>
      <c s="34" t="s">
        <v>154</v>
      </c>
      <c s="34" t="s">
        <v>186</v>
      </c>
      <c s="35" t="s">
        <v>47</v>
      </c>
      <c s="6" t="s">
        <v>187</v>
      </c>
      <c s="36" t="s">
        <v>88</v>
      </c>
      <c s="37">
        <v>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90</v>
      </c>
    </row>
    <row r="103" spans="1:16" ht="12.75">
      <c r="A103" t="s">
        <v>49</v>
      </c>
      <c s="34" t="s">
        <v>159</v>
      </c>
      <c s="34" t="s">
        <v>191</v>
      </c>
      <c s="35" t="s">
        <v>47</v>
      </c>
      <c s="6" t="s">
        <v>192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2.75">
      <c r="A106" t="s">
        <v>58</v>
      </c>
      <c r="E106" s="39" t="s">
        <v>90</v>
      </c>
    </row>
    <row r="107" spans="1:16" ht="12.75">
      <c r="A107" t="s">
        <v>49</v>
      </c>
      <c s="34" t="s">
        <v>163</v>
      </c>
      <c s="34" t="s">
        <v>723</v>
      </c>
      <c s="35" t="s">
        <v>47</v>
      </c>
      <c s="6" t="s">
        <v>724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12.75">
      <c r="A110" t="s">
        <v>58</v>
      </c>
      <c r="E110" s="39" t="s">
        <v>724</v>
      </c>
    </row>
    <row r="111" spans="1:16" ht="12.75">
      <c r="A111" t="s">
        <v>49</v>
      </c>
      <c s="34" t="s">
        <v>167</v>
      </c>
      <c s="34" t="s">
        <v>725</v>
      </c>
      <c s="35" t="s">
        <v>47</v>
      </c>
      <c s="6" t="s">
        <v>726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12.75">
      <c r="A114" t="s">
        <v>58</v>
      </c>
      <c r="E114" s="39" t="s">
        <v>727</v>
      </c>
    </row>
    <row r="115" spans="1:13" ht="12.75">
      <c r="A115" t="s">
        <v>46</v>
      </c>
      <c r="C115" s="31" t="s">
        <v>20</v>
      </c>
      <c r="E115" s="33" t="s">
        <v>447</v>
      </c>
      <c r="J115" s="32">
        <f>0</f>
      </c>
      <c s="32">
        <f>0</f>
      </c>
      <c s="32">
        <f>0+L116+L120+L124+L128</f>
      </c>
      <c s="32">
        <f>0+M116+M120+M124+M128</f>
      </c>
    </row>
    <row r="116" spans="1:16" ht="12.75">
      <c r="A116" t="s">
        <v>49</v>
      </c>
      <c s="34" t="s">
        <v>170</v>
      </c>
      <c s="34" t="s">
        <v>449</v>
      </c>
      <c s="35" t="s">
        <v>47</v>
      </c>
      <c s="6" t="s">
        <v>450</v>
      </c>
      <c s="36" t="s">
        <v>385</v>
      </c>
      <c s="37">
        <v>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12.75">
      <c r="A119" t="s">
        <v>58</v>
      </c>
      <c r="E119" s="39" t="s">
        <v>451</v>
      </c>
    </row>
    <row r="120" spans="1:16" ht="12.75">
      <c r="A120" t="s">
        <v>49</v>
      </c>
      <c s="34" t="s">
        <v>173</v>
      </c>
      <c s="34" t="s">
        <v>465</v>
      </c>
      <c s="35" t="s">
        <v>47</v>
      </c>
      <c s="6" t="s">
        <v>466</v>
      </c>
      <c s="36" t="s">
        <v>385</v>
      </c>
      <c s="37">
        <v>18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63</v>
      </c>
    </row>
    <row r="123" spans="1:5" ht="12.75">
      <c r="A123" t="s">
        <v>58</v>
      </c>
      <c r="E123" s="39" t="s">
        <v>90</v>
      </c>
    </row>
    <row r="124" spans="1:16" ht="12.75">
      <c r="A124" t="s">
        <v>49</v>
      </c>
      <c s="34" t="s">
        <v>176</v>
      </c>
      <c s="34" t="s">
        <v>728</v>
      </c>
      <c s="35" t="s">
        <v>47</v>
      </c>
      <c s="6" t="s">
        <v>461</v>
      </c>
      <c s="36" t="s">
        <v>62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25.5">
      <c r="A127" t="s">
        <v>58</v>
      </c>
      <c r="E127" s="39" t="s">
        <v>463</v>
      </c>
    </row>
    <row r="128" spans="1:16" ht="12.75">
      <c r="A128" t="s">
        <v>49</v>
      </c>
      <c s="34" t="s">
        <v>179</v>
      </c>
      <c s="34" t="s">
        <v>474</v>
      </c>
      <c s="35" t="s">
        <v>47</v>
      </c>
      <c s="6" t="s">
        <v>475</v>
      </c>
      <c s="36" t="s">
        <v>385</v>
      </c>
      <c s="37">
        <v>32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38.25">
      <c r="A131" t="s">
        <v>58</v>
      </c>
      <c r="E131" s="39" t="s">
        <v>476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729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729</v>
      </c>
      <c r="E4" s="26" t="s">
        <v>730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729</v>
      </c>
      <c r="E8" s="30" t="s">
        <v>730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732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733</v>
      </c>
      <c s="35" t="s">
        <v>47</v>
      </c>
      <c s="6" t="s">
        <v>734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735</v>
      </c>
      <c>
        <f>(M10*21)/100</f>
      </c>
      <c t="s">
        <v>27</v>
      </c>
    </row>
    <row r="11" spans="1:5" ht="12.75">
      <c r="A11" s="35" t="s">
        <v>54</v>
      </c>
      <c r="E11" s="39" t="s">
        <v>736</v>
      </c>
    </row>
    <row r="12" spans="1:5" ht="12.75">
      <c r="A12" s="35" t="s">
        <v>56</v>
      </c>
      <c r="E12" s="40" t="s">
        <v>737</v>
      </c>
    </row>
    <row r="13" spans="1:5" ht="89.25">
      <c r="A13" t="s">
        <v>58</v>
      </c>
      <c r="E13" s="39" t="s">
        <v>738</v>
      </c>
    </row>
    <row r="14" spans="1:16" ht="12.75">
      <c r="A14" t="s">
        <v>49</v>
      </c>
      <c s="34" t="s">
        <v>27</v>
      </c>
      <c s="34" t="s">
        <v>739</v>
      </c>
      <c s="35" t="s">
        <v>47</v>
      </c>
      <c s="6" t="s">
        <v>740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735</v>
      </c>
      <c>
        <f>(M14*21)/100</f>
      </c>
      <c t="s">
        <v>27</v>
      </c>
    </row>
    <row r="15" spans="1:5" ht="12.75">
      <c r="A15" s="35" t="s">
        <v>54</v>
      </c>
      <c r="E15" s="39" t="s">
        <v>741</v>
      </c>
    </row>
    <row r="16" spans="1:5" ht="12.75">
      <c r="A16" s="35" t="s">
        <v>56</v>
      </c>
      <c r="E16" s="40" t="s">
        <v>737</v>
      </c>
    </row>
    <row r="17" spans="1:5" ht="102">
      <c r="A17" t="s">
        <v>58</v>
      </c>
      <c r="E17" s="39" t="s">
        <v>742</v>
      </c>
    </row>
    <row r="18" spans="1:16" ht="12.75">
      <c r="A18" t="s">
        <v>49</v>
      </c>
      <c s="34" t="s">
        <v>26</v>
      </c>
      <c s="34" t="s">
        <v>743</v>
      </c>
      <c s="35" t="s">
        <v>47</v>
      </c>
      <c s="6" t="s">
        <v>744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735</v>
      </c>
      <c>
        <f>(M18*21)/100</f>
      </c>
      <c t="s">
        <v>27</v>
      </c>
    </row>
    <row r="19" spans="1:5" ht="12.75">
      <c r="A19" s="35" t="s">
        <v>54</v>
      </c>
      <c r="E19" s="39" t="s">
        <v>745</v>
      </c>
    </row>
    <row r="20" spans="1:5" ht="12.75">
      <c r="A20" s="35" t="s">
        <v>56</v>
      </c>
      <c r="E20" s="40" t="s">
        <v>737</v>
      </c>
    </row>
    <row r="21" spans="1:5" ht="38.25">
      <c r="A21" t="s">
        <v>58</v>
      </c>
      <c r="E21" s="39" t="s">
        <v>746</v>
      </c>
    </row>
    <row r="22" spans="1:16" ht="12.75">
      <c r="A22" t="s">
        <v>49</v>
      </c>
      <c s="34" t="s">
        <v>69</v>
      </c>
      <c s="34" t="s">
        <v>747</v>
      </c>
      <c s="35" t="s">
        <v>55</v>
      </c>
      <c s="6" t="s">
        <v>748</v>
      </c>
      <c s="36" t="s">
        <v>67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749</v>
      </c>
      <c>
        <f>(M22*21)/100</f>
      </c>
      <c t="s">
        <v>27</v>
      </c>
    </row>
    <row r="23" spans="1:5" ht="12.75">
      <c r="A23" s="35" t="s">
        <v>54</v>
      </c>
      <c r="E23" s="39" t="s">
        <v>750</v>
      </c>
    </row>
    <row r="24" spans="1:5" ht="12.75">
      <c r="A24" s="35" t="s">
        <v>56</v>
      </c>
      <c r="E24" s="40" t="s">
        <v>737</v>
      </c>
    </row>
    <row r="25" spans="1:5" ht="12.75">
      <c r="A25" t="s">
        <v>58</v>
      </c>
      <c r="E25" s="39" t="s">
        <v>55</v>
      </c>
    </row>
    <row r="26" spans="1:13" ht="12.75">
      <c r="A26" t="s">
        <v>46</v>
      </c>
      <c r="C26" s="31" t="s">
        <v>27</v>
      </c>
      <c r="E26" s="33" t="s">
        <v>447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76</v>
      </c>
      <c s="34" t="s">
        <v>751</v>
      </c>
      <c s="35" t="s">
        <v>47</v>
      </c>
      <c s="6" t="s">
        <v>752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735</v>
      </c>
      <c>
        <f>(M27*21)/100</f>
      </c>
      <c t="s">
        <v>27</v>
      </c>
    </row>
    <row r="28" spans="1:5" ht="12.75">
      <c r="A28" s="35" t="s">
        <v>54</v>
      </c>
      <c r="E28" s="39" t="s">
        <v>753</v>
      </c>
    </row>
    <row r="29" spans="1:5" ht="12.75">
      <c r="A29" s="35" t="s">
        <v>56</v>
      </c>
      <c r="E29" s="40" t="s">
        <v>737</v>
      </c>
    </row>
    <row r="30" spans="1:5" ht="89.25">
      <c r="A30" t="s">
        <v>58</v>
      </c>
      <c r="E30" s="39" t="s">
        <v>754</v>
      </c>
    </row>
    <row r="31" spans="1:16" ht="12.75">
      <c r="A31" t="s">
        <v>49</v>
      </c>
      <c s="34" t="s">
        <v>80</v>
      </c>
      <c s="34" t="s">
        <v>755</v>
      </c>
      <c s="35" t="s">
        <v>47</v>
      </c>
      <c s="6" t="s">
        <v>756</v>
      </c>
      <c s="36" t="s">
        <v>67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735</v>
      </c>
      <c>
        <f>(M31*21)/100</f>
      </c>
      <c t="s">
        <v>27</v>
      </c>
    </row>
    <row r="32" spans="1:5" ht="12.75">
      <c r="A32" s="35" t="s">
        <v>54</v>
      </c>
      <c r="E32" s="39" t="s">
        <v>757</v>
      </c>
    </row>
    <row r="33" spans="1:5" ht="12.75">
      <c r="A33" s="35" t="s">
        <v>56</v>
      </c>
      <c r="E33" s="40" t="s">
        <v>737</v>
      </c>
    </row>
    <row r="34" spans="1:5" ht="76.5">
      <c r="A34" t="s">
        <v>58</v>
      </c>
      <c r="E34" s="39" t="s">
        <v>758</v>
      </c>
    </row>
    <row r="35" spans="1:16" ht="12.75">
      <c r="A35" t="s">
        <v>49</v>
      </c>
      <c s="34" t="s">
        <v>85</v>
      </c>
      <c s="34" t="s">
        <v>759</v>
      </c>
      <c s="35" t="s">
        <v>47</v>
      </c>
      <c s="6" t="s">
        <v>760</v>
      </c>
      <c s="36" t="s">
        <v>62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735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761</v>
      </c>
    </row>
    <row r="38" spans="1:5" ht="12.75">
      <c r="A38" t="s">
        <v>58</v>
      </c>
      <c r="E38" s="39" t="s">
        <v>762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